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75" windowWidth="14805" windowHeight="12765" activeTab="1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собственность'!$A$1:$O$443</definedName>
    <definedName name="_xlnm.Print_Area" localSheetId="2">'Недвижимость гос.'!$A$1:$O$46</definedName>
    <definedName name="_xlnm.Print_Area" localSheetId="3">'Недвижимость мун.'!$A$1:$O$39</definedName>
  </definedNames>
  <calcPr calcId="162913"/>
</workbook>
</file>

<file path=xl/calcChain.xml><?xml version="1.0" encoding="utf-8"?>
<calcChain xmlns="http://schemas.openxmlformats.org/spreadsheetml/2006/main">
  <c r="N169" i="5" l="1"/>
  <c r="O169" i="5"/>
  <c r="M169" i="5"/>
  <c r="O27" i="5"/>
  <c r="N27" i="5"/>
  <c r="M27" i="5"/>
  <c r="N91" i="1" l="1"/>
  <c r="O91" i="1"/>
  <c r="M91" i="1"/>
  <c r="N109" i="1" l="1"/>
  <c r="O109" i="1"/>
  <c r="N419" i="5" l="1"/>
  <c r="O419" i="5"/>
  <c r="N222" i="5"/>
  <c r="O222" i="5"/>
  <c r="M222" i="5"/>
  <c r="N224" i="5"/>
  <c r="O224" i="5"/>
  <c r="M224" i="5"/>
  <c r="N226" i="5"/>
  <c r="O226" i="5"/>
  <c r="M226" i="5"/>
  <c r="N228" i="5"/>
  <c r="O228" i="5"/>
  <c r="M228" i="5"/>
  <c r="N230" i="5"/>
  <c r="O230" i="5"/>
  <c r="M230" i="5"/>
  <c r="N232" i="5"/>
  <c r="O232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N30" i="5" s="1"/>
  <c r="N29" i="5" s="1"/>
  <c r="O31" i="5"/>
  <c r="O30" i="5" s="1"/>
  <c r="O29" i="5" s="1"/>
  <c r="M96" i="5"/>
  <c r="M77" i="5"/>
  <c r="M47" i="5"/>
  <c r="M31" i="5"/>
  <c r="M25" i="5"/>
  <c r="M24" i="5" s="1"/>
  <c r="O24" i="5" l="1"/>
  <c r="O23" i="5" s="1"/>
  <c r="O22" i="5" s="1"/>
  <c r="O21" i="5" s="1"/>
  <c r="O20" i="5" s="1"/>
  <c r="O19" i="5" s="1"/>
  <c r="O18" i="5" s="1"/>
  <c r="N24" i="5"/>
  <c r="N23" i="5" s="1"/>
  <c r="N22" i="5" s="1"/>
  <c r="N21" i="5" s="1"/>
  <c r="N20" i="5" s="1"/>
  <c r="N19" i="5" s="1"/>
  <c r="N18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7" i="5"/>
  <c r="O197" i="5"/>
  <c r="M197" i="5"/>
  <c r="N218" i="5"/>
  <c r="O218" i="5"/>
  <c r="M218" i="5"/>
  <c r="N220" i="5"/>
  <c r="O220" i="5"/>
  <c r="M220" i="5"/>
  <c r="N242" i="5"/>
  <c r="O242" i="5"/>
  <c r="M242" i="5"/>
  <c r="N148" i="5" l="1"/>
  <c r="M131" i="5"/>
  <c r="O148" i="5"/>
  <c r="N131" i="5"/>
  <c r="M148" i="5"/>
  <c r="O131" i="5"/>
  <c r="N27" i="1"/>
  <c r="O27" i="1"/>
  <c r="M27" i="1"/>
  <c r="N33" i="1"/>
  <c r="N26" i="1" s="1"/>
  <c r="N25" i="1" s="1"/>
  <c r="N24" i="1" s="1"/>
  <c r="N23" i="1" s="1"/>
  <c r="N22" i="1" s="1"/>
  <c r="N21" i="1" s="1"/>
  <c r="N20" i="1" s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O26" i="1" l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65" i="5" l="1"/>
  <c r="O365" i="5"/>
  <c r="M365" i="5"/>
  <c r="M164" i="1"/>
  <c r="M163" i="1"/>
  <c r="N299" i="5"/>
  <c r="N298" i="5" s="1"/>
  <c r="N297" i="5" s="1"/>
  <c r="O299" i="5"/>
  <c r="O298" i="5" s="1"/>
  <c r="O297" i="5" s="1"/>
  <c r="M299" i="5"/>
  <c r="M298" i="5" s="1"/>
  <c r="M297" i="5" s="1"/>
  <c r="M306" i="5"/>
  <c r="M16" i="1"/>
  <c r="O259" i="5" l="1"/>
  <c r="N188" i="1"/>
  <c r="N70" i="1"/>
  <c r="M188" i="1"/>
  <c r="M70" i="1"/>
  <c r="M420" i="5"/>
  <c r="M419" i="5" s="1"/>
  <c r="N430" i="5"/>
  <c r="N429" i="5" s="1"/>
  <c r="N428" i="5" s="1"/>
  <c r="N427" i="5" s="1"/>
  <c r="N426" i="5" s="1"/>
  <c r="N425" i="5" s="1"/>
  <c r="N424" i="5" s="1"/>
  <c r="N423" i="5" s="1"/>
  <c r="O430" i="5"/>
  <c r="O429" i="5" s="1"/>
  <c r="O428" i="5" s="1"/>
  <c r="O427" i="5" s="1"/>
  <c r="O426" i="5" s="1"/>
  <c r="O425" i="5" s="1"/>
  <c r="O424" i="5" s="1"/>
  <c r="O423" i="5" s="1"/>
  <c r="M430" i="5"/>
  <c r="M429" i="5" s="1"/>
  <c r="M428" i="5" s="1"/>
  <c r="M427" i="5" s="1"/>
  <c r="M426" i="5" s="1"/>
  <c r="M425" i="5" s="1"/>
  <c r="M424" i="5" s="1"/>
  <c r="M423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83" i="5" l="1"/>
  <c r="M387" i="5"/>
  <c r="N395" i="5"/>
  <c r="N394" i="5" s="1"/>
  <c r="N393" i="5" s="1"/>
  <c r="O395" i="5"/>
  <c r="O394" i="5" s="1"/>
  <c r="O393" i="5" s="1"/>
  <c r="M395" i="5"/>
  <c r="M394" i="5" s="1"/>
  <c r="M393" i="5" s="1"/>
  <c r="N144" i="1"/>
  <c r="O144" i="1"/>
  <c r="M144" i="1"/>
  <c r="N332" i="5"/>
  <c r="O332" i="5"/>
  <c r="M332" i="5"/>
  <c r="N328" i="5"/>
  <c r="O328" i="5"/>
  <c r="M328" i="5"/>
  <c r="N353" i="5"/>
  <c r="O353" i="5"/>
  <c r="M353" i="5"/>
  <c r="N351" i="5"/>
  <c r="O351" i="5"/>
  <c r="M351" i="5"/>
  <c r="N340" i="5"/>
  <c r="O340" i="5"/>
  <c r="M340" i="5"/>
  <c r="O339" i="5" l="1"/>
  <c r="M339" i="5"/>
  <c r="N339" i="5"/>
  <c r="N322" i="5"/>
  <c r="O322" i="5"/>
  <c r="M323" i="5"/>
  <c r="M322" i="5" s="1"/>
  <c r="M327" i="5"/>
  <c r="N277" i="5"/>
  <c r="O277" i="5"/>
  <c r="M277" i="5"/>
  <c r="N268" i="5"/>
  <c r="N267" i="5" s="1"/>
  <c r="N266" i="5" s="1"/>
  <c r="O268" i="5"/>
  <c r="O267" i="5" s="1"/>
  <c r="O266" i="5" s="1"/>
  <c r="M268" i="5"/>
  <c r="M267" i="5" s="1"/>
  <c r="M266" i="5" s="1"/>
  <c r="N121" i="1"/>
  <c r="N120" i="1" s="1"/>
  <c r="N119" i="1" s="1"/>
  <c r="O121" i="1"/>
  <c r="O120" i="1" s="1"/>
  <c r="O119" i="1" s="1"/>
  <c r="M121" i="1"/>
  <c r="M120" i="1" s="1"/>
  <c r="M119" i="1" s="1"/>
  <c r="M110" i="1"/>
  <c r="M109" i="1" s="1"/>
  <c r="N69" i="1"/>
  <c r="O69" i="1"/>
  <c r="M69" i="1"/>
  <c r="N66" i="1"/>
  <c r="N65" i="1" s="1"/>
  <c r="O66" i="1"/>
  <c r="O65" i="1" s="1"/>
  <c r="M66" i="1"/>
  <c r="M65" i="1" s="1"/>
  <c r="M94" i="1" l="1"/>
  <c r="M184" i="1" l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89" i="5"/>
  <c r="O189" i="5"/>
  <c r="M189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87" i="5"/>
  <c r="O187" i="5"/>
  <c r="M187" i="5"/>
  <c r="N191" i="5"/>
  <c r="O191" i="5"/>
  <c r="M191" i="5"/>
  <c r="N193" i="5"/>
  <c r="O193" i="5"/>
  <c r="M193" i="5"/>
  <c r="N195" i="5"/>
  <c r="O195" i="5"/>
  <c r="M195" i="5"/>
  <c r="N199" i="5"/>
  <c r="O199" i="5"/>
  <c r="M199" i="5"/>
  <c r="N201" i="5"/>
  <c r="O201" i="5"/>
  <c r="M201" i="5"/>
  <c r="N203" i="5"/>
  <c r="O203" i="5"/>
  <c r="M203" i="5"/>
  <c r="N211" i="5"/>
  <c r="O211" i="5"/>
  <c r="M211" i="5"/>
  <c r="N213" i="5"/>
  <c r="O213" i="5"/>
  <c r="M213" i="5"/>
  <c r="N216" i="5"/>
  <c r="O216" i="5"/>
  <c r="M216" i="5"/>
  <c r="M232" i="5"/>
  <c r="M30" i="5" l="1"/>
  <c r="M29" i="5" s="1"/>
  <c r="M210" i="5"/>
  <c r="M209" i="5" s="1"/>
  <c r="M208" i="5" s="1"/>
  <c r="M207" i="5" s="1"/>
  <c r="M206" i="5" s="1"/>
  <c r="M205" i="5" s="1"/>
  <c r="N168" i="5"/>
  <c r="N167" i="5" s="1"/>
  <c r="N166" i="5" s="1"/>
  <c r="N165" i="5" s="1"/>
  <c r="N164" i="5" s="1"/>
  <c r="N210" i="5"/>
  <c r="N209" i="5" s="1"/>
  <c r="N208" i="5" s="1"/>
  <c r="N207" i="5" s="1"/>
  <c r="N206" i="5" s="1"/>
  <c r="N205" i="5" s="1"/>
  <c r="O168" i="5"/>
  <c r="O167" i="5" s="1"/>
  <c r="O166" i="5" s="1"/>
  <c r="O165" i="5" s="1"/>
  <c r="O164" i="5" s="1"/>
  <c r="O210" i="5"/>
  <c r="O209" i="5" s="1"/>
  <c r="O208" i="5" s="1"/>
  <c r="O207" i="5" s="1"/>
  <c r="O206" i="5" s="1"/>
  <c r="O205" i="5" s="1"/>
  <c r="M168" i="5"/>
  <c r="M167" i="5" s="1"/>
  <c r="M166" i="5" s="1"/>
  <c r="M165" i="5" s="1"/>
  <c r="M164" i="5" s="1"/>
  <c r="M119" i="5" l="1"/>
  <c r="O119" i="5"/>
  <c r="N119" i="5"/>
  <c r="N17" i="5" s="1"/>
  <c r="O17" i="5"/>
  <c r="N15" i="1"/>
  <c r="O15" i="1"/>
  <c r="M15" i="1"/>
  <c r="N213" i="1"/>
  <c r="N250" i="5" l="1"/>
  <c r="O161" i="1" l="1"/>
  <c r="N161" i="1"/>
  <c r="M161" i="1"/>
  <c r="N303" i="5"/>
  <c r="O303" i="5"/>
  <c r="M303" i="5"/>
  <c r="N135" i="1"/>
  <c r="N134" i="1" s="1"/>
  <c r="N133" i="1" s="1"/>
  <c r="N132" i="1" s="1"/>
  <c r="N131" i="1" s="1"/>
  <c r="N130" i="1" s="1"/>
  <c r="N129" i="1" s="1"/>
  <c r="N128" i="1" s="1"/>
  <c r="O135" i="1"/>
  <c r="O134" i="1" s="1"/>
  <c r="O133" i="1" s="1"/>
  <c r="O132" i="1" s="1"/>
  <c r="O131" i="1" s="1"/>
  <c r="O130" i="1" s="1"/>
  <c r="O129" i="1" s="1"/>
  <c r="O128" i="1" s="1"/>
  <c r="M135" i="1"/>
  <c r="M134" i="1" s="1"/>
  <c r="M133" i="1" s="1"/>
  <c r="M132" i="1" s="1"/>
  <c r="M131" i="1" s="1"/>
  <c r="M130" i="1" s="1"/>
  <c r="M129" i="1" s="1"/>
  <c r="M128" i="1" s="1"/>
  <c r="N305" i="5"/>
  <c r="O305" i="5"/>
  <c r="M305" i="5"/>
  <c r="M302" i="5" l="1"/>
  <c r="M301" i="5" s="1"/>
  <c r="O302" i="5"/>
  <c r="O301" i="5" s="1"/>
  <c r="N302" i="5"/>
  <c r="N301" i="5" s="1"/>
  <c r="M296" i="5" l="1"/>
  <c r="M295" i="5" s="1"/>
  <c r="M294" i="5" s="1"/>
  <c r="M293" i="5" s="1"/>
  <c r="O296" i="5"/>
  <c r="O295" i="5" s="1"/>
  <c r="O294" i="5" s="1"/>
  <c r="O293" i="5" s="1"/>
  <c r="N296" i="5"/>
  <c r="N295" i="5" s="1"/>
  <c r="N294" i="5" s="1"/>
  <c r="N293" i="5" s="1"/>
  <c r="N367" i="5"/>
  <c r="N364" i="5" s="1"/>
  <c r="O367" i="5"/>
  <c r="O364" i="5" s="1"/>
  <c r="M367" i="5"/>
  <c r="M364" i="5" s="1"/>
  <c r="N361" i="5"/>
  <c r="N360" i="5" s="1"/>
  <c r="N359" i="5" s="1"/>
  <c r="O361" i="5"/>
  <c r="O360" i="5" s="1"/>
  <c r="O359" i="5" s="1"/>
  <c r="M361" i="5"/>
  <c r="M360" i="5" s="1"/>
  <c r="M359" i="5" s="1"/>
  <c r="M373" i="5" l="1"/>
  <c r="N259" i="5" l="1"/>
  <c r="N183" i="1"/>
  <c r="O183" i="1"/>
  <c r="M183" i="1"/>
  <c r="M213" i="1"/>
  <c r="N382" i="5"/>
  <c r="N381" i="5" s="1"/>
  <c r="N380" i="5" s="1"/>
  <c r="O382" i="5"/>
  <c r="O381" i="5" s="1"/>
  <c r="O380" i="5" s="1"/>
  <c r="M382" i="5"/>
  <c r="M381" i="5" s="1"/>
  <c r="M380" i="5" s="1"/>
  <c r="N143" i="1" l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N326" i="5" l="1"/>
  <c r="O326" i="5"/>
  <c r="M326" i="5"/>
  <c r="N125" i="1" l="1"/>
  <c r="N124" i="1" s="1"/>
  <c r="N123" i="1" s="1"/>
  <c r="O125" i="1"/>
  <c r="O124" i="1" s="1"/>
  <c r="O123" i="1" s="1"/>
  <c r="M125" i="1"/>
  <c r="M124" i="1" s="1"/>
  <c r="M123" i="1" s="1"/>
  <c r="M273" i="5"/>
  <c r="N279" i="5"/>
  <c r="O279" i="5"/>
  <c r="M279" i="5"/>
  <c r="N281" i="5"/>
  <c r="O281" i="5"/>
  <c r="M281" i="5"/>
  <c r="M250" i="5"/>
  <c r="O276" i="5" l="1"/>
  <c r="O275" i="5" s="1"/>
  <c r="O274" i="5" s="1"/>
  <c r="O118" i="1"/>
  <c r="O117" i="1" s="1"/>
  <c r="O116" i="1" s="1"/>
  <c r="O115" i="1" s="1"/>
  <c r="O114" i="1" s="1"/>
  <c r="O113" i="1" s="1"/>
  <c r="M118" i="1"/>
  <c r="M117" i="1" s="1"/>
  <c r="M116" i="1" s="1"/>
  <c r="M115" i="1" s="1"/>
  <c r="M114" i="1" s="1"/>
  <c r="M113" i="1" s="1"/>
  <c r="N118" i="1"/>
  <c r="N117" i="1" s="1"/>
  <c r="N116" i="1" s="1"/>
  <c r="N115" i="1" s="1"/>
  <c r="N114" i="1" s="1"/>
  <c r="N113" i="1" s="1"/>
  <c r="M276" i="5"/>
  <c r="M275" i="5" s="1"/>
  <c r="M274" i="5" s="1"/>
  <c r="N276" i="5"/>
  <c r="N275" i="5" s="1"/>
  <c r="N274" i="5" s="1"/>
  <c r="P387" i="5" l="1"/>
  <c r="N440" i="5" l="1"/>
  <c r="O440" i="5"/>
  <c r="M440" i="5"/>
  <c r="N15" i="5"/>
  <c r="N14" i="5" s="1"/>
  <c r="O15" i="5"/>
  <c r="O14" i="5" s="1"/>
  <c r="M15" i="5"/>
  <c r="M14" i="5" s="1"/>
  <c r="O31" i="6" l="1"/>
  <c r="N31" i="6"/>
  <c r="M31" i="6"/>
  <c r="O27" i="6"/>
  <c r="N27" i="6"/>
  <c r="M27" i="6"/>
  <c r="O19" i="6"/>
  <c r="N19" i="6"/>
  <c r="M19" i="6"/>
  <c r="M21" i="6"/>
  <c r="N21" i="6"/>
  <c r="O21" i="6"/>
  <c r="N35" i="6"/>
  <c r="O35" i="6"/>
  <c r="M35" i="6"/>
  <c r="O37" i="6" l="1"/>
  <c r="N37" i="6"/>
  <c r="M37" i="6"/>
  <c r="O33" i="6"/>
  <c r="N33" i="6"/>
  <c r="M33" i="6"/>
  <c r="O29" i="6"/>
  <c r="N29" i="6"/>
  <c r="M29" i="6"/>
  <c r="O25" i="6"/>
  <c r="N25" i="6"/>
  <c r="M25" i="6"/>
  <c r="O23" i="6"/>
  <c r="N23" i="6"/>
  <c r="M23" i="6"/>
  <c r="O17" i="6"/>
  <c r="N17" i="6"/>
  <c r="M17" i="6"/>
  <c r="O15" i="6"/>
  <c r="N15" i="6"/>
  <c r="N14" i="6" s="1"/>
  <c r="M15" i="6"/>
  <c r="N13" i="6"/>
  <c r="N12" i="6" s="1"/>
  <c r="N11" i="6" s="1"/>
  <c r="N10" i="6" s="1"/>
  <c r="N9" i="6" s="1"/>
  <c r="N8" i="6" s="1"/>
  <c r="N7" i="6" s="1"/>
  <c r="N6" i="6" s="1"/>
  <c r="N241" i="5"/>
  <c r="O241" i="5"/>
  <c r="M241" i="5"/>
  <c r="N249" i="5"/>
  <c r="N248" i="5" s="1"/>
  <c r="N247" i="5" s="1"/>
  <c r="N246" i="5" s="1"/>
  <c r="N245" i="5" s="1"/>
  <c r="N244" i="5" s="1"/>
  <c r="O249" i="5"/>
  <c r="O248" i="5" s="1"/>
  <c r="O247" i="5" s="1"/>
  <c r="O246" i="5" s="1"/>
  <c r="O245" i="5" s="1"/>
  <c r="O244" i="5" s="1"/>
  <c r="M249" i="5"/>
  <c r="M248" i="5" s="1"/>
  <c r="M247" i="5" s="1"/>
  <c r="M246" i="5" s="1"/>
  <c r="M245" i="5" s="1"/>
  <c r="M244" i="5" s="1"/>
  <c r="N258" i="5"/>
  <c r="N257" i="5" s="1"/>
  <c r="N256" i="5" s="1"/>
  <c r="N255" i="5" s="1"/>
  <c r="N254" i="5" s="1"/>
  <c r="N253" i="5" s="1"/>
  <c r="N252" i="5" s="1"/>
  <c r="N251" i="5" s="1"/>
  <c r="O258" i="5"/>
  <c r="O257" i="5" s="1"/>
  <c r="O256" i="5" s="1"/>
  <c r="O255" i="5" s="1"/>
  <c r="O254" i="5" s="1"/>
  <c r="O253" i="5" s="1"/>
  <c r="O252" i="5" s="1"/>
  <c r="O251" i="5" s="1"/>
  <c r="M258" i="5"/>
  <c r="M257" i="5" s="1"/>
  <c r="M256" i="5" s="1"/>
  <c r="M255" i="5" s="1"/>
  <c r="M254" i="5" s="1"/>
  <c r="M253" i="5" s="1"/>
  <c r="M252" i="5" s="1"/>
  <c r="M251" i="5" s="1"/>
  <c r="N272" i="5"/>
  <c r="N271" i="5" s="1"/>
  <c r="N270" i="5" s="1"/>
  <c r="N265" i="5" s="1"/>
  <c r="O272" i="5"/>
  <c r="O271" i="5" s="1"/>
  <c r="O270" i="5" s="1"/>
  <c r="O265" i="5" s="1"/>
  <c r="M272" i="5"/>
  <c r="M271" i="5" s="1"/>
  <c r="M270" i="5" s="1"/>
  <c r="M265" i="5" s="1"/>
  <c r="N291" i="5"/>
  <c r="N290" i="5" s="1"/>
  <c r="N289" i="5" s="1"/>
  <c r="N288" i="5" s="1"/>
  <c r="N287" i="5" s="1"/>
  <c r="N286" i="5" s="1"/>
  <c r="N285" i="5" s="1"/>
  <c r="N284" i="5" s="1"/>
  <c r="O291" i="5"/>
  <c r="O290" i="5" s="1"/>
  <c r="O289" i="5" s="1"/>
  <c r="O288" i="5" s="1"/>
  <c r="O287" i="5" s="1"/>
  <c r="O286" i="5" s="1"/>
  <c r="O285" i="5" s="1"/>
  <c r="O284" i="5" s="1"/>
  <c r="M291" i="5"/>
  <c r="M290" i="5" s="1"/>
  <c r="M289" i="5" s="1"/>
  <c r="M288" i="5" s="1"/>
  <c r="M287" i="5" s="1"/>
  <c r="M286" i="5" s="1"/>
  <c r="M285" i="5" s="1"/>
  <c r="M284" i="5" s="1"/>
  <c r="N314" i="5"/>
  <c r="N313" i="5" s="1"/>
  <c r="N312" i="5" s="1"/>
  <c r="N311" i="5" s="1"/>
  <c r="N310" i="5" s="1"/>
  <c r="N309" i="5" s="1"/>
  <c r="N308" i="5" s="1"/>
  <c r="O314" i="5"/>
  <c r="O313" i="5" s="1"/>
  <c r="O312" i="5" s="1"/>
  <c r="O311" i="5" s="1"/>
  <c r="O310" i="5" s="1"/>
  <c r="O309" i="5" s="1"/>
  <c r="O308" i="5" s="1"/>
  <c r="M314" i="5"/>
  <c r="M313" i="5" s="1"/>
  <c r="M312" i="5" s="1"/>
  <c r="M311" i="5" s="1"/>
  <c r="M310" i="5" s="1"/>
  <c r="M309" i="5" s="1"/>
  <c r="M308" i="5" s="1"/>
  <c r="N330" i="5"/>
  <c r="N321" i="5" s="1"/>
  <c r="O330" i="5"/>
  <c r="O321" i="5" s="1"/>
  <c r="M330" i="5"/>
  <c r="M321" i="5" s="1"/>
  <c r="M14" i="6" l="1"/>
  <c r="M13" i="6" s="1"/>
  <c r="M12" i="6" s="1"/>
  <c r="M11" i="6" s="1"/>
  <c r="M10" i="6" s="1"/>
  <c r="M9" i="6" s="1"/>
  <c r="M8" i="6" s="1"/>
  <c r="M7" i="6" s="1"/>
  <c r="M6" i="6" s="1"/>
  <c r="O14" i="6"/>
  <c r="O13" i="6" s="1"/>
  <c r="O12" i="6" s="1"/>
  <c r="O11" i="6" s="1"/>
  <c r="O10" i="6" s="1"/>
  <c r="O9" i="6" s="1"/>
  <c r="O8" i="6" s="1"/>
  <c r="O7" i="6" s="1"/>
  <c r="O6" i="6" s="1"/>
  <c r="N264" i="5"/>
  <c r="N263" i="5" s="1"/>
  <c r="N262" i="5" s="1"/>
  <c r="N261" i="5" s="1"/>
  <c r="N260" i="5" s="1"/>
  <c r="O264" i="5"/>
  <c r="O263" i="5" s="1"/>
  <c r="O262" i="5" s="1"/>
  <c r="O261" i="5" s="1"/>
  <c r="O260" i="5" s="1"/>
  <c r="M264" i="5"/>
  <c r="M263" i="5" s="1"/>
  <c r="M262" i="5" s="1"/>
  <c r="M261" i="5" s="1"/>
  <c r="M260" i="5" s="1"/>
  <c r="M338" i="5"/>
  <c r="M337" i="5" s="1"/>
  <c r="M336" i="5" s="1"/>
  <c r="M335" i="5" s="1"/>
  <c r="M334" i="5" s="1"/>
  <c r="N338" i="5"/>
  <c r="N337" i="5" s="1"/>
  <c r="N336" i="5" s="1"/>
  <c r="N335" i="5" s="1"/>
  <c r="N334" i="5" s="1"/>
  <c r="M320" i="5"/>
  <c r="M319" i="5" s="1"/>
  <c r="M318" i="5" s="1"/>
  <c r="M317" i="5" s="1"/>
  <c r="M316" i="5" s="1"/>
  <c r="N320" i="5"/>
  <c r="N319" i="5" s="1"/>
  <c r="N318" i="5" s="1"/>
  <c r="N317" i="5" s="1"/>
  <c r="N316" i="5" s="1"/>
  <c r="M240" i="5"/>
  <c r="M239" i="5" s="1"/>
  <c r="M238" i="5" s="1"/>
  <c r="M237" i="5" s="1"/>
  <c r="M236" i="5" s="1"/>
  <c r="M235" i="5" s="1"/>
  <c r="M234" i="5" s="1"/>
  <c r="N240" i="5"/>
  <c r="N239" i="5" s="1"/>
  <c r="N238" i="5" s="1"/>
  <c r="N237" i="5" s="1"/>
  <c r="N236" i="5" s="1"/>
  <c r="N235" i="5" s="1"/>
  <c r="N234" i="5" s="1"/>
  <c r="O240" i="5"/>
  <c r="O239" i="5" s="1"/>
  <c r="O238" i="5" s="1"/>
  <c r="O237" i="5" s="1"/>
  <c r="O236" i="5" s="1"/>
  <c r="O235" i="5" s="1"/>
  <c r="O234" i="5" s="1"/>
  <c r="O338" i="5"/>
  <c r="O337" i="5" s="1"/>
  <c r="O336" i="5" s="1"/>
  <c r="O335" i="5" s="1"/>
  <c r="O334" i="5" s="1"/>
  <c r="O320" i="5"/>
  <c r="O319" i="5" s="1"/>
  <c r="O318" i="5" s="1"/>
  <c r="O317" i="5" s="1"/>
  <c r="O316" i="5" s="1"/>
  <c r="M363" i="5" l="1"/>
  <c r="N363" i="5"/>
  <c r="O363" i="5"/>
  <c r="N372" i="5" l="1"/>
  <c r="N371" i="5" s="1"/>
  <c r="N370" i="5" s="1"/>
  <c r="N358" i="5" s="1"/>
  <c r="O372" i="5"/>
  <c r="O371" i="5" s="1"/>
  <c r="O370" i="5" s="1"/>
  <c r="M372" i="5"/>
  <c r="M371" i="5" s="1"/>
  <c r="M370" i="5" s="1"/>
  <c r="N386" i="5"/>
  <c r="N385" i="5" s="1"/>
  <c r="N384" i="5" s="1"/>
  <c r="O386" i="5"/>
  <c r="O385" i="5" s="1"/>
  <c r="O384" i="5" s="1"/>
  <c r="M386" i="5"/>
  <c r="M385" i="5" s="1"/>
  <c r="M384" i="5" s="1"/>
  <c r="N399" i="5"/>
  <c r="N398" i="5" s="1"/>
  <c r="N397" i="5" s="1"/>
  <c r="O399" i="5"/>
  <c r="O398" i="5" s="1"/>
  <c r="O397" i="5" s="1"/>
  <c r="M399" i="5"/>
  <c r="M398" i="5" s="1"/>
  <c r="M397" i="5" s="1"/>
  <c r="N403" i="5"/>
  <c r="N402" i="5" s="1"/>
  <c r="N401" i="5" s="1"/>
  <c r="O403" i="5"/>
  <c r="O402" i="5" s="1"/>
  <c r="O401" i="5" s="1"/>
  <c r="M403" i="5"/>
  <c r="M402" i="5" s="1"/>
  <c r="M401" i="5" s="1"/>
  <c r="N413" i="5"/>
  <c r="O413" i="5"/>
  <c r="M413" i="5"/>
  <c r="N415" i="5"/>
  <c r="O415" i="5"/>
  <c r="M415" i="5"/>
  <c r="N421" i="5"/>
  <c r="O421" i="5"/>
  <c r="M421" i="5"/>
  <c r="N439" i="5"/>
  <c r="N438" i="5" s="1"/>
  <c r="N437" i="5" s="1"/>
  <c r="N436" i="5" s="1"/>
  <c r="N435" i="5" s="1"/>
  <c r="N434" i="5" s="1"/>
  <c r="N433" i="5" s="1"/>
  <c r="N432" i="5" s="1"/>
  <c r="O439" i="5"/>
  <c r="O438" i="5" s="1"/>
  <c r="O437" i="5" s="1"/>
  <c r="O436" i="5" s="1"/>
  <c r="O435" i="5" s="1"/>
  <c r="O434" i="5" s="1"/>
  <c r="O433" i="5" s="1"/>
  <c r="O432" i="5" s="1"/>
  <c r="M439" i="5"/>
  <c r="M438" i="5" s="1"/>
  <c r="M437" i="5" s="1"/>
  <c r="M436" i="5" s="1"/>
  <c r="M435" i="5" s="1"/>
  <c r="M434" i="5" s="1"/>
  <c r="M433" i="5" s="1"/>
  <c r="M432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18" i="5" l="1"/>
  <c r="O417" i="5" s="1"/>
  <c r="M418" i="5"/>
  <c r="M417" i="5" s="1"/>
  <c r="N418" i="5"/>
  <c r="N417" i="5" s="1"/>
  <c r="O392" i="5"/>
  <c r="O391" i="5" s="1"/>
  <c r="O390" i="5" s="1"/>
  <c r="O389" i="5" s="1"/>
  <c r="O388" i="5" s="1"/>
  <c r="M392" i="5"/>
  <c r="M391" i="5" s="1"/>
  <c r="M390" i="5" s="1"/>
  <c r="M389" i="5" s="1"/>
  <c r="M388" i="5" s="1"/>
  <c r="N392" i="5"/>
  <c r="N391" i="5" s="1"/>
  <c r="N390" i="5" s="1"/>
  <c r="N389" i="5" s="1"/>
  <c r="N388" i="5" s="1"/>
  <c r="O379" i="5"/>
  <c r="O378" i="5" s="1"/>
  <c r="O377" i="5" s="1"/>
  <c r="O376" i="5" s="1"/>
  <c r="O375" i="5" s="1"/>
  <c r="N357" i="5"/>
  <c r="N356" i="5" s="1"/>
  <c r="N355" i="5" s="1"/>
  <c r="N307" i="5" s="1"/>
  <c r="N283" i="5" s="1"/>
  <c r="M358" i="5"/>
  <c r="M357" i="5" s="1"/>
  <c r="M356" i="5" s="1"/>
  <c r="M355" i="5" s="1"/>
  <c r="M307" i="5" s="1"/>
  <c r="M283" i="5" s="1"/>
  <c r="M379" i="5"/>
  <c r="M378" i="5" s="1"/>
  <c r="M377" i="5" s="1"/>
  <c r="M376" i="5" s="1"/>
  <c r="M375" i="5" s="1"/>
  <c r="N379" i="5"/>
  <c r="N378" i="5" s="1"/>
  <c r="N377" i="5" s="1"/>
  <c r="N376" i="5" s="1"/>
  <c r="N375" i="5" s="1"/>
  <c r="O358" i="5"/>
  <c r="O357" i="5" s="1"/>
  <c r="O356" i="5" s="1"/>
  <c r="O355" i="5" s="1"/>
  <c r="O307" i="5" s="1"/>
  <c r="O283" i="5" s="1"/>
  <c r="O412" i="5"/>
  <c r="O411" i="5" s="1"/>
  <c r="M412" i="5"/>
  <c r="M411" i="5" s="1"/>
  <c r="N412" i="5"/>
  <c r="N411" i="5" s="1"/>
  <c r="M23" i="5"/>
  <c r="M22" i="5" s="1"/>
  <c r="M21" i="5" s="1"/>
  <c r="M20" i="5" s="1"/>
  <c r="M19" i="5" s="1"/>
  <c r="M18" i="5" s="1"/>
  <c r="M17" i="5" s="1"/>
  <c r="N410" i="5" l="1"/>
  <c r="N409" i="5" s="1"/>
  <c r="N408" i="5" s="1"/>
  <c r="N407" i="5" s="1"/>
  <c r="N406" i="5" s="1"/>
  <c r="N405" i="5" s="1"/>
  <c r="O410" i="5"/>
  <c r="O409" i="5" s="1"/>
  <c r="O408" i="5" s="1"/>
  <c r="O407" i="5" s="1"/>
  <c r="O406" i="5" s="1"/>
  <c r="O405" i="5" s="1"/>
  <c r="M410" i="5"/>
  <c r="M409" i="5" s="1"/>
  <c r="M408" i="5" s="1"/>
  <c r="M407" i="5" s="1"/>
  <c r="M406" i="5" s="1"/>
  <c r="M405" i="5" s="1"/>
  <c r="P405" i="5" s="1"/>
  <c r="P406" i="5" s="1"/>
  <c r="O374" i="5"/>
  <c r="M374" i="5"/>
  <c r="N374" i="5"/>
  <c r="N6" i="5" s="1"/>
  <c r="O6" i="5" l="1"/>
  <c r="R6" i="6" s="1"/>
  <c r="Q6" i="6"/>
  <c r="Q6" i="5"/>
  <c r="M6" i="5"/>
  <c r="O44" i="3"/>
  <c r="O43" i="3" s="1"/>
  <c r="O42" i="3" s="1"/>
  <c r="O41" i="3" s="1"/>
  <c r="O40" i="3" s="1"/>
  <c r="O39" i="3" s="1"/>
  <c r="O38" i="3" s="1"/>
  <c r="O37" i="3" s="1"/>
  <c r="N44" i="3"/>
  <c r="N43" i="3" s="1"/>
  <c r="M44" i="3"/>
  <c r="M43" i="3" s="1"/>
  <c r="M42" i="3" s="1"/>
  <c r="M41" i="3" s="1"/>
  <c r="M40" i="3" s="1"/>
  <c r="M39" i="3" s="1"/>
  <c r="M38" i="3" s="1"/>
  <c r="M37" i="3" s="1"/>
  <c r="N42" i="3"/>
  <c r="N41" i="3" s="1"/>
  <c r="N40" i="3" s="1"/>
  <c r="N39" i="3" s="1"/>
  <c r="N38" i="3" s="1"/>
  <c r="N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R6" i="5" l="1"/>
  <c r="P6" i="6"/>
  <c r="P6" i="5"/>
  <c r="P7" i="5" s="1"/>
  <c r="N13" i="3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s="1"/>
  <c r="N6" i="3" l="1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O93" i="1"/>
  <c r="O92" i="1" s="1"/>
  <c r="M93" i="1"/>
  <c r="M92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3" i="1" l="1"/>
  <c r="M142" i="1" s="1"/>
  <c r="M141" i="1" s="1"/>
  <c r="M140" i="1" s="1"/>
  <c r="M139" i="1" s="1"/>
  <c r="M138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M160" i="1"/>
  <c r="M159" i="1" s="1"/>
  <c r="M158" i="1" s="1"/>
  <c r="M157" i="1" s="1"/>
  <c r="M156" i="1" s="1"/>
  <c r="M155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7" i="1" l="1"/>
  <c r="N127" i="1" s="1"/>
  <c r="O137" i="1"/>
  <c r="O127" i="1" s="1"/>
  <c r="M137" i="1"/>
  <c r="M127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P6" i="1" s="1"/>
  <c r="N6" i="1"/>
  <c r="Q5" i="1" s="1"/>
  <c r="P6" i="3"/>
  <c r="R6" i="3"/>
  <c r="Q6" i="3" l="1"/>
</calcChain>
</file>

<file path=xl/sharedStrings.xml><?xml version="1.0" encoding="utf-8"?>
<sst xmlns="http://schemas.openxmlformats.org/spreadsheetml/2006/main" count="7098" uniqueCount="539">
  <si>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</si>
  <si>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</si>
  <si>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</si>
  <si>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</si>
  <si>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</si>
  <si>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</si>
  <si>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</si>
  <si>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</si>
  <si>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</si>
  <si>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</si>
  <si>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</si>
  <si>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</si>
  <si>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</si>
  <si>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</si>
  <si>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</si>
  <si>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</si>
  <si>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</si>
  <si>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</si>
  <si>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</si>
  <si>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</si>
  <si>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</si>
  <si>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</si>
  <si>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</si>
  <si>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</si>
  <si>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</si>
  <si>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</si>
  <si>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</si>
  <si>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</si>
  <si>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</si>
  <si>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</si>
  <si>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</si>
  <si>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</si>
  <si>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</si>
  <si>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</si>
  <si>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</si>
  <si>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</si>
  <si>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</si>
  <si>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</si>
  <si>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</si>
  <si>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</si>
  <si>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</si>
  <si>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</si>
  <si>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</si>
  <si>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</si>
  <si>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</si>
  <si>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</si>
  <si>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</si>
  <si>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</si>
  <si>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</si>
  <si>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</si>
  <si>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</si>
  <si>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</si>
  <si>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</si>
  <si>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</si>
  <si>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</si>
  <si>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</si>
  <si>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</si>
  <si>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</si>
  <si>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</si>
  <si>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</si>
  <si>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</si>
  <si>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</si>
  <si>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</si>
  <si>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</si>
  <si>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</si>
  <si>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</si>
  <si>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</si>
  <si>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</si>
  <si>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</si>
  <si>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</si>
  <si>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</si>
  <si>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</si>
  <si>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</si>
  <si>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</si>
  <si>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</si>
  <si>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</si>
  <si>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</si>
  <si>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</si>
  <si>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</si>
  <si>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</si>
  <si>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</si>
  <si>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</si>
  <si>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</si>
  <si>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</si>
  <si>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</si>
  <si>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</si>
  <si>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</si>
  <si>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</si>
  <si>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</si>
  <si>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</si>
  <si>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</si>
  <si>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</si>
  <si>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</si>
  <si>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</si>
  <si>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</si>
  <si>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</si>
  <si>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</si>
  <si>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</si>
  <si>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</si>
  <si>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</si>
  <si>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</si>
  <si>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</si>
  <si>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</si>
  <si>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</si>
  <si>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</si>
  <si>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</si>
  <si>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</si>
  <si>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</si>
  <si>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</si>
  <si>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</si>
  <si>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</si>
  <si>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</si>
  <si>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</si>
  <si>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</si>
  <si>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</si>
  <si>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</si>
  <si>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</si>
  <si>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</si>
  <si>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</si>
  <si>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</si>
  <si>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</si>
  <si>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</si>
  <si>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</si>
  <si>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</si>
  <si>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</si>
  <si>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</si>
  <si>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</si>
  <si>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</si>
  <si>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</si>
  <si>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</si>
  <si>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</si>
  <si>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</si>
  <si>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</si>
  <si>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</si>
  <si>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</si>
  <si>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</si>
  <si>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</si>
  <si>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</si>
  <si>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</si>
  <si>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</si>
  <si>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</si>
  <si>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</si>
  <si>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</si>
  <si>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</si>
  <si>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</si>
  <si>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</si>
  <si>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</si>
  <si>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</si>
  <si>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</si>
  <si>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</si>
  <si>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</si>
  <si>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</si>
  <si>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</si>
  <si>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</si>
  <si>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</si>
  <si>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</si>
  <si>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</si>
  <si>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</si>
  <si>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</si>
  <si>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</si>
  <si>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</si>
  <si>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</si>
  <si>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</si>
  <si>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</si>
  <si>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</si>
  <si>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</si>
  <si>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</si>
  <si>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</si>
  <si>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</si>
  <si>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</si>
  <si>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</si>
  <si>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</si>
  <si>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</si>
  <si>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</si>
  <si>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</si>
  <si>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</si>
  <si>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</si>
  <si>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</si>
  <si>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</si>
  <si>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</si>
  <si>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</si>
  <si>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</si>
  <si>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</si>
  <si>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</si>
  <si>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</si>
  <si>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</si>
  <si>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</si>
  <si>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</si>
  <si>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</si>
  <si>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</si>
  <si>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</si>
  <si>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</si>
  <si>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</si>
  <si>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</si>
  <si>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</si>
  <si>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</si>
  <si>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</si>
  <si>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</si>
  <si>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</si>
  <si>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</si>
  <si>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</si>
  <si>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</si>
  <si>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</si>
  <si>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</si>
  <si>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</si>
  <si>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</si>
  <si>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</si>
  <si>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</si>
  <si>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</si>
  <si>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</si>
  <si>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</si>
  <si>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</si>
  <si>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</si>
  <si>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</si>
  <si>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</si>
  <si>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</si>
  <si>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</si>
  <si>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</si>
  <si>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</si>
  <si>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</si>
  <si>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</si>
  <si>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</si>
  <si>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</si>
  <si>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</si>
  <si>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</si>
  <si>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</si>
  <si>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</si>
  <si>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</si>
  <si>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</si>
  <si>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</si>
  <si>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</si>
  <si>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</si>
  <si>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</si>
  <si>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</si>
  <si>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</si>
  <si>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</si>
  <si>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</si>
  <si>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</si>
  <si>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</si>
  <si>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</si>
  <si>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</si>
  <si>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</si>
  <si>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</si>
  <si>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</si>
  <si>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</si>
  <si>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</si>
  <si>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</si>
  <si>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</si>
  <si>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</si>
  <si>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</si>
  <si>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</si>
  <si>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</si>
  <si>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</si>
  <si>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</si>
  <si>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</si>
  <si>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</si>
  <si>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</si>
  <si>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</si>
  <si>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</si>
  <si>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</si>
  <si>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</si>
  <si>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</si>
  <si>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</si>
  <si>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</si>
  <si>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</si>
  <si>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</si>
  <si>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</si>
  <si>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</si>
  <si>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</si>
  <si>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</si>
  <si>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</si>
  <si>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</si>
  <si>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</si>
  <si>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</si>
  <si>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</si>
  <si>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</si>
  <si>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</si>
  <si>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</si>
  <si>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</si>
  <si>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</si>
  <si>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</si>
  <si>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</si>
  <si>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</si>
  <si>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</si>
  <si>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</si>
  <si>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</si>
  <si>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</si>
  <si>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</si>
  <si>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</si>
  <si>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</si>
  <si>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</si>
  <si>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</si>
  <si>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</si>
  <si>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</si>
  <si>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</si>
  <si>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</si>
  <si>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</si>
  <si>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</si>
  <si>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</si>
  <si>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</si>
  <si>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</si>
  <si>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</si>
  <si>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</si>
  <si>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</si>
  <si>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</si>
  <si>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</si>
  <si>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</si>
  <si>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</si>
  <si>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</si>
  <si>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</si>
  <si>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</si>
  <si>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</si>
  <si>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</si>
  <si>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</si>
  <si>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</si>
  <si>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</si>
  <si>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</si>
  <si>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</si>
  <si>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</si>
  <si>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</si>
  <si>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</si>
  <si>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</si>
  <si>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</si>
  <si>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</si>
  <si>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</si>
  <si>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</si>
  <si>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</si>
  <si>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</si>
  <si>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</si>
  <si>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</si>
  <si>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</si>
  <si>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</si>
  <si>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</si>
  <si>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</si>
  <si>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</si>
  <si>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</si>
  <si>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</si>
  <si>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</si>
  <si>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</si>
  <si>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</si>
  <si>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</si>
  <si>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</si>
  <si>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</si>
  <si>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</si>
  <si>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</si>
  <si>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</si>
  <si>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</si>
  <si>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</si>
  <si>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</si>
  <si>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</si>
  <si>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</si>
  <si>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</si>
  <si>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</si>
  <si>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</si>
  <si>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</si>
  <si>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</si>
  <si>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</si>
  <si>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</si>
  <si>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</si>
  <si>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</si>
  <si>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</si>
  <si>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</si>
  <si>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</si>
  <si>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</si>
  <si>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</si>
  <si>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</si>
  <si>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</si>
  <si>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</si>
  <si>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</si>
  <si>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</si>
  <si>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</si>
  <si>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</si>
  <si>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</si>
  <si>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</si>
  <si>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</si>
  <si>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</si>
  <si>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</si>
  <si>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</si>
  <si>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</si>
  <si>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</si>
  <si>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</si>
  <si>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</si>
  <si>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</si>
  <si>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</si>
  <si>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</si>
  <si>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</si>
  <si>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</si>
  <si>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</si>
  <si>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</si>
  <si>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</si>
  <si>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</si>
  <si>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</si>
  <si>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</si>
  <si>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</si>
  <si>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</si>
  <si>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</si>
  <si>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</si>
  <si>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</si>
  <si>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</si>
  <si>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</si>
  <si>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</si>
  <si>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</si>
  <si>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</si>
  <si>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</si>
  <si>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</si>
  <si>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</si>
  <si>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</si>
  <si>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</si>
  <si>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</si>
  <si>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</si>
  <si>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</si>
  <si>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</si>
  <si>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</si>
  <si>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</si>
  <si>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</si>
  <si>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</si>
  <si>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</si>
  <si>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</si>
  <si>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</si>
  <si>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</si>
  <si>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</si>
  <si>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</si>
  <si>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</si>
  <si>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</si>
  <si>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</si>
  <si>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</si>
  <si>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</si>
  <si>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</si>
  <si>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</si>
  <si>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</si>
  <si>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</si>
  <si>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</si>
  <si>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</si>
  <si>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</si>
  <si>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</si>
  <si>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</si>
  <si>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</si>
  <si>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</si>
  <si>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</si>
  <si>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</si>
  <si>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</si>
  <si>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</si>
  <si>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</si>
  <si>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</si>
  <si>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</si>
  <si>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</si>
  <si>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</si>
  <si>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</si>
  <si>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</si>
  <si>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</si>
  <si>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</si>
  <si>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</si>
  <si>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</si>
  <si>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</si>
  <si>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</si>
  <si>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</si>
  <si>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</si>
  <si>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</si>
  <si>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</si>
  <si>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</si>
  <si>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</si>
  <si>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</si>
  <si>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</si>
  <si>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</si>
  <si>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</si>
  <si>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</si>
  <si>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</si>
  <si>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</si>
  <si>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</si>
  <si>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</si>
  <si>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</si>
  <si>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</si>
  <si>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</si>
  <si>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</si>
  <si>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</si>
  <si>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</si>
  <si>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</si>
  <si>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</si>
  <si>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</si>
  <si>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</si>
  <si>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</si>
  <si>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здания МБУДО "Городская детская хоровая школа г. Брянска" (г. Брянск, ул. Клинцовская, д. 60)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</si>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</sst>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8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horizontal="right" wrapText="1"/>
    </xf>
    <xf numFmtId="49" fontId="14" fillId="0" borderId="1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11" fontId="7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15" fillId="2" borderId="2" xfId="0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view="pageBreakPreview" zoomScale="80" zoomScaleNormal="100" zoomScaleSheetLayoutView="80" workbookViewId="0">
      <pane xSplit="1" ySplit="4" topLeftCell="B203" activePane="bottomRight" state="frozen"/>
      <selection pane="topRight" activeCell="B1" sqref="B1"/>
      <selection pane="bottomLeft" activeCell="A5" sqref="A5"/>
      <selection pane="bottomRight" activeCell="K163" sqref="K163"/>
    </sheetView>
  </sheetViews>
  <sheetFormatPr defaultRowHeight="12.75" x14ac:dyDescent="0.2"/>
  <cols>
    <col min="1" max="1" width="49" style="97" customWidth="1"/>
    <col min="2" max="2" width="5.6640625" style="36" customWidth="1"/>
    <col min="3" max="3" width="8.5" style="36" customWidth="1"/>
    <col min="4" max="4" width="6.33203125" style="36" customWidth="1"/>
    <col min="5" max="5" width="7.83203125" style="36" bestFit="1" customWidth="1"/>
    <col min="6" max="6" width="5.1640625" style="36" customWidth="1"/>
    <col min="7" max="7" width="4.1640625" style="36" customWidth="1"/>
    <col min="8" max="8" width="8.5" style="36" bestFit="1" customWidth="1"/>
    <col min="9" max="9" width="7.1640625" style="36" customWidth="1"/>
    <col min="10" max="10" width="14.33203125" style="36" customWidth="1"/>
    <col min="11" max="11" width="12.1640625" style="36" customWidth="1"/>
    <col min="12" max="12" width="9.33203125" style="36" customWidth="1"/>
    <col min="13" max="15" width="20.1640625" style="36" bestFit="1" customWidth="1"/>
    <col min="16" max="18" width="23.1640625" style="28" customWidth="1"/>
  </cols>
  <sheetData>
    <row r="1" spans="1:18" ht="56.25" customHeight="1" x14ac:dyDescent="0.2">
      <c r="A1" s="87" t="s">
        <v>0</v>
      </c>
      <c r="B1" s="100" t="s">
        <v>0</v>
      </c>
      <c r="C1" s="100" t="s">
        <v>0</v>
      </c>
      <c r="D1" s="100" t="s">
        <v>0</v>
      </c>
      <c r="E1" s="100" t="s">
        <v>0</v>
      </c>
      <c r="F1" s="100" t="s">
        <v>0</v>
      </c>
      <c r="G1" s="141" t="s">
        <v>0</v>
      </c>
      <c r="H1" s="141" t="s">
        <v>0</v>
      </c>
      <c r="I1" s="141" t="s">
        <v>0</v>
      </c>
      <c r="J1" s="101"/>
      <c r="K1" s="101"/>
      <c r="L1" s="101"/>
      <c r="M1" s="168" t="s">
        <v>424</v>
      </c>
      <c r="N1" s="168"/>
      <c r="O1" s="168"/>
    </row>
    <row r="2" spans="1:18" ht="33" customHeight="1" x14ac:dyDescent="0.2">
      <c r="A2" s="170" t="s">
        <v>183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8" ht="15.75" x14ac:dyDescent="0.2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8" ht="38.25" x14ac:dyDescent="0.2">
      <c r="A4" s="89" t="s">
        <v>180</v>
      </c>
      <c r="B4" s="89" t="s">
        <v>2</v>
      </c>
      <c r="C4" s="89" t="s">
        <v>196</v>
      </c>
      <c r="D4" s="89" t="s">
        <v>197</v>
      </c>
      <c r="E4" s="89" t="s">
        <v>3</v>
      </c>
      <c r="F4" s="89" t="s">
        <v>4</v>
      </c>
      <c r="G4" s="89" t="s">
        <v>5</v>
      </c>
      <c r="H4" s="89" t="s">
        <v>6</v>
      </c>
      <c r="I4" s="89" t="s">
        <v>7</v>
      </c>
      <c r="J4" s="90" t="s">
        <v>8</v>
      </c>
      <c r="K4" s="90" t="s">
        <v>9</v>
      </c>
      <c r="L4" s="90" t="s">
        <v>10</v>
      </c>
      <c r="M4" s="89" t="s">
        <v>11</v>
      </c>
      <c r="N4" s="89" t="s">
        <v>12</v>
      </c>
      <c r="O4" s="89" t="s">
        <v>13</v>
      </c>
    </row>
    <row r="5" spans="1:18" ht="15.75" x14ac:dyDescent="0.2">
      <c r="A5" s="89" t="s">
        <v>14</v>
      </c>
      <c r="B5" s="66" t="s">
        <v>15</v>
      </c>
      <c r="C5" s="66" t="s">
        <v>16</v>
      </c>
      <c r="D5" s="66" t="s">
        <v>17</v>
      </c>
      <c r="E5" s="66" t="s">
        <v>18</v>
      </c>
      <c r="F5" s="66" t="s">
        <v>19</v>
      </c>
      <c r="G5" s="66" t="s">
        <v>20</v>
      </c>
      <c r="H5" s="66" t="s">
        <v>21</v>
      </c>
      <c r="I5" s="66" t="s">
        <v>22</v>
      </c>
      <c r="J5" s="66" t="s">
        <v>184</v>
      </c>
      <c r="K5" s="66" t="s">
        <v>23</v>
      </c>
      <c r="L5" s="66" t="s">
        <v>24</v>
      </c>
      <c r="M5" s="66" t="s">
        <v>25</v>
      </c>
      <c r="N5" s="66" t="s">
        <v>26</v>
      </c>
      <c r="O5" s="66" t="s">
        <v>27</v>
      </c>
      <c r="P5" s="28">
        <f>M6+'Недвижимость гос.'!M6</f>
        <v>5654944330.1899996</v>
      </c>
      <c r="Q5" s="28">
        <f>N6+'Недвижимость гос.'!N6</f>
        <v>4301101149.1700001</v>
      </c>
      <c r="R5" s="28">
        <f>O6+'Недвижимость гос.'!O6</f>
        <v>728669894.63999999</v>
      </c>
    </row>
    <row r="6" spans="1:18" ht="15.75" x14ac:dyDescent="0.2">
      <c r="A6" s="30" t="s">
        <v>28</v>
      </c>
      <c r="B6" s="66" t="s">
        <v>0</v>
      </c>
      <c r="C6" s="66" t="s">
        <v>0</v>
      </c>
      <c r="D6" s="66" t="s">
        <v>0</v>
      </c>
      <c r="E6" s="66" t="s">
        <v>0</v>
      </c>
      <c r="F6" s="66" t="s">
        <v>0</v>
      </c>
      <c r="G6" s="66" t="s">
        <v>0</v>
      </c>
      <c r="H6" s="66" t="s">
        <v>0</v>
      </c>
      <c r="I6" s="66" t="s">
        <v>0</v>
      </c>
      <c r="J6" s="66" t="s">
        <v>0</v>
      </c>
      <c r="K6" s="102" t="s">
        <v>0</v>
      </c>
      <c r="L6" s="66" t="s">
        <v>0</v>
      </c>
      <c r="M6" s="35">
        <f>M7+M42+M85+M127+M175+M189+M204+M113+M165+M20</f>
        <v>5428798900.1899996</v>
      </c>
      <c r="N6" s="35">
        <f>N7+N42+N85+N127+N175+N189+N204+N113+N165+N20</f>
        <v>4135863241.6500001</v>
      </c>
      <c r="O6" s="35">
        <f>O7+O42+O85+O127+O175+O189+O204+O113+O165+O20</f>
        <v>728469894.63999999</v>
      </c>
      <c r="P6" s="28">
        <f>P5-11647400-198241800</f>
        <v>5445055130.1899996</v>
      </c>
    </row>
    <row r="7" spans="1:18" ht="31.5" x14ac:dyDescent="0.2">
      <c r="A7" s="30" t="s">
        <v>29</v>
      </c>
      <c r="B7" s="31" t="s">
        <v>30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3" t="s">
        <v>0</v>
      </c>
      <c r="I7" s="33" t="s">
        <v>0</v>
      </c>
      <c r="J7" s="33" t="s">
        <v>0</v>
      </c>
      <c r="K7" s="34" t="s">
        <v>0</v>
      </c>
      <c r="L7" s="33" t="s">
        <v>0</v>
      </c>
      <c r="M7" s="35">
        <f t="shared" ref="M7:M14" si="0">M8</f>
        <v>279672726</v>
      </c>
      <c r="N7" s="35">
        <f t="shared" ref="N7:O14" si="1">N8</f>
        <v>801833670</v>
      </c>
      <c r="O7" s="35">
        <f t="shared" si="1"/>
        <v>0</v>
      </c>
    </row>
    <row r="8" spans="1:18" ht="31.5" x14ac:dyDescent="0.2">
      <c r="A8" s="30" t="s">
        <v>188</v>
      </c>
      <c r="B8" s="32" t="s">
        <v>30</v>
      </c>
      <c r="C8" s="32" t="s">
        <v>15</v>
      </c>
      <c r="D8" s="31"/>
      <c r="E8" s="31"/>
      <c r="F8" s="31"/>
      <c r="G8" s="31"/>
      <c r="H8" s="33"/>
      <c r="I8" s="33"/>
      <c r="J8" s="33"/>
      <c r="K8" s="34"/>
      <c r="L8" s="33"/>
      <c r="M8" s="35">
        <f t="shared" si="0"/>
        <v>279672726</v>
      </c>
      <c r="N8" s="35">
        <f t="shared" si="1"/>
        <v>801833670</v>
      </c>
      <c r="O8" s="35">
        <f t="shared" si="1"/>
        <v>0</v>
      </c>
    </row>
    <row r="9" spans="1:18" ht="63" x14ac:dyDescent="0.2">
      <c r="A9" s="30" t="s">
        <v>31</v>
      </c>
      <c r="B9" s="31" t="s">
        <v>30</v>
      </c>
      <c r="C9" s="32" t="s">
        <v>15</v>
      </c>
      <c r="D9" s="31" t="s">
        <v>32</v>
      </c>
      <c r="E9" s="31" t="s">
        <v>0</v>
      </c>
      <c r="F9" s="31" t="s">
        <v>0</v>
      </c>
      <c r="G9" s="31" t="s">
        <v>0</v>
      </c>
      <c r="H9" s="33" t="s">
        <v>0</v>
      </c>
      <c r="I9" s="33" t="s">
        <v>0</v>
      </c>
      <c r="J9" s="33" t="s">
        <v>0</v>
      </c>
      <c r="K9" s="34" t="s">
        <v>0</v>
      </c>
      <c r="L9" s="33" t="s">
        <v>0</v>
      </c>
      <c r="M9" s="35">
        <f t="shared" si="0"/>
        <v>279672726</v>
      </c>
      <c r="N9" s="35">
        <f t="shared" si="1"/>
        <v>801833670</v>
      </c>
      <c r="O9" s="35">
        <f t="shared" si="1"/>
        <v>0</v>
      </c>
    </row>
    <row r="10" spans="1:18" ht="31.5" x14ac:dyDescent="0.2">
      <c r="A10" s="30" t="s">
        <v>33</v>
      </c>
      <c r="B10" s="31" t="s">
        <v>30</v>
      </c>
      <c r="C10" s="32" t="s">
        <v>15</v>
      </c>
      <c r="D10" s="31" t="s">
        <v>32</v>
      </c>
      <c r="E10" s="31" t="s">
        <v>34</v>
      </c>
      <c r="F10" s="31" t="s">
        <v>0</v>
      </c>
      <c r="G10" s="31" t="s">
        <v>0</v>
      </c>
      <c r="H10" s="33" t="s">
        <v>0</v>
      </c>
      <c r="I10" s="33" t="s">
        <v>0</v>
      </c>
      <c r="J10" s="33" t="s">
        <v>0</v>
      </c>
      <c r="K10" s="34" t="s">
        <v>0</v>
      </c>
      <c r="L10" s="33" t="s">
        <v>0</v>
      </c>
      <c r="M10" s="35">
        <f t="shared" si="0"/>
        <v>279672726</v>
      </c>
      <c r="N10" s="35">
        <f t="shared" si="1"/>
        <v>801833670</v>
      </c>
      <c r="O10" s="35">
        <f t="shared" si="1"/>
        <v>0</v>
      </c>
    </row>
    <row r="11" spans="1:18" ht="66" customHeight="1" x14ac:dyDescent="0.2">
      <c r="A11" s="30" t="s">
        <v>189</v>
      </c>
      <c r="B11" s="31" t="s">
        <v>30</v>
      </c>
      <c r="C11" s="32" t="s">
        <v>15</v>
      </c>
      <c r="D11" s="31" t="s">
        <v>32</v>
      </c>
      <c r="E11" s="31" t="s">
        <v>34</v>
      </c>
      <c r="F11" s="31"/>
      <c r="G11" s="31"/>
      <c r="H11" s="33"/>
      <c r="I11" s="33"/>
      <c r="J11" s="33"/>
      <c r="K11" s="34"/>
      <c r="L11" s="33"/>
      <c r="M11" s="35">
        <f t="shared" si="0"/>
        <v>279672726</v>
      </c>
      <c r="N11" s="35">
        <f t="shared" si="1"/>
        <v>801833670</v>
      </c>
      <c r="O11" s="35">
        <f t="shared" si="1"/>
        <v>0</v>
      </c>
    </row>
    <row r="12" spans="1:18" ht="15.75" x14ac:dyDescent="0.2">
      <c r="A12" s="82" t="s">
        <v>35</v>
      </c>
      <c r="B12" s="31" t="s">
        <v>30</v>
      </c>
      <c r="C12" s="32" t="s">
        <v>15</v>
      </c>
      <c r="D12" s="31" t="s">
        <v>32</v>
      </c>
      <c r="E12" s="31" t="s">
        <v>34</v>
      </c>
      <c r="F12" s="31" t="s">
        <v>36</v>
      </c>
      <c r="G12" s="31" t="s">
        <v>0</v>
      </c>
      <c r="H12" s="31" t="s">
        <v>0</v>
      </c>
      <c r="I12" s="31" t="s">
        <v>0</v>
      </c>
      <c r="J12" s="31" t="s">
        <v>0</v>
      </c>
      <c r="K12" s="103" t="s">
        <v>0</v>
      </c>
      <c r="L12" s="31" t="s">
        <v>0</v>
      </c>
      <c r="M12" s="35">
        <f t="shared" si="0"/>
        <v>279672726</v>
      </c>
      <c r="N12" s="35">
        <f t="shared" si="1"/>
        <v>801833670</v>
      </c>
      <c r="O12" s="35">
        <f t="shared" si="1"/>
        <v>0</v>
      </c>
    </row>
    <row r="13" spans="1:18" ht="31.5" x14ac:dyDescent="0.2">
      <c r="A13" s="82" t="s">
        <v>37</v>
      </c>
      <c r="B13" s="31" t="s">
        <v>30</v>
      </c>
      <c r="C13" s="32" t="s">
        <v>15</v>
      </c>
      <c r="D13" s="31" t="s">
        <v>32</v>
      </c>
      <c r="E13" s="31" t="s">
        <v>34</v>
      </c>
      <c r="F13" s="31" t="s">
        <v>36</v>
      </c>
      <c r="G13" s="31" t="s">
        <v>38</v>
      </c>
      <c r="H13" s="31" t="s">
        <v>0</v>
      </c>
      <c r="I13" s="31" t="s">
        <v>0</v>
      </c>
      <c r="J13" s="31" t="s">
        <v>0</v>
      </c>
      <c r="K13" s="103" t="s">
        <v>0</v>
      </c>
      <c r="L13" s="31" t="s">
        <v>0</v>
      </c>
      <c r="M13" s="35">
        <f t="shared" si="0"/>
        <v>279672726</v>
      </c>
      <c r="N13" s="35">
        <f t="shared" si="1"/>
        <v>801833670</v>
      </c>
      <c r="O13" s="35">
        <f t="shared" si="1"/>
        <v>0</v>
      </c>
    </row>
    <row r="14" spans="1:18" ht="38.25" customHeight="1" x14ac:dyDescent="0.2">
      <c r="A14" s="30" t="s">
        <v>39</v>
      </c>
      <c r="B14" s="31" t="s">
        <v>30</v>
      </c>
      <c r="C14" s="32" t="s">
        <v>15</v>
      </c>
      <c r="D14" s="31" t="s">
        <v>32</v>
      </c>
      <c r="E14" s="31" t="s">
        <v>34</v>
      </c>
      <c r="F14" s="31" t="s">
        <v>36</v>
      </c>
      <c r="G14" s="31" t="s">
        <v>38</v>
      </c>
      <c r="H14" s="31" t="s">
        <v>40</v>
      </c>
      <c r="I14" s="33" t="s">
        <v>0</v>
      </c>
      <c r="J14" s="33" t="s">
        <v>0</v>
      </c>
      <c r="K14" s="34" t="s">
        <v>0</v>
      </c>
      <c r="L14" s="33" t="s">
        <v>0</v>
      </c>
      <c r="M14" s="35">
        <f t="shared" si="0"/>
        <v>279672726</v>
      </c>
      <c r="N14" s="35">
        <f t="shared" si="1"/>
        <v>801833670</v>
      </c>
      <c r="O14" s="35">
        <f t="shared" si="1"/>
        <v>0</v>
      </c>
    </row>
    <row r="15" spans="1:18" ht="63" x14ac:dyDescent="0.2">
      <c r="A15" s="30" t="s">
        <v>41</v>
      </c>
      <c r="B15" s="31" t="s">
        <v>30</v>
      </c>
      <c r="C15" s="32" t="s">
        <v>15</v>
      </c>
      <c r="D15" s="31" t="s">
        <v>32</v>
      </c>
      <c r="E15" s="31" t="s">
        <v>34</v>
      </c>
      <c r="F15" s="31" t="s">
        <v>36</v>
      </c>
      <c r="G15" s="31" t="s">
        <v>38</v>
      </c>
      <c r="H15" s="31" t="s">
        <v>40</v>
      </c>
      <c r="I15" s="31" t="s">
        <v>42</v>
      </c>
      <c r="J15" s="31" t="s">
        <v>0</v>
      </c>
      <c r="K15" s="103" t="s">
        <v>0</v>
      </c>
      <c r="L15" s="31" t="s">
        <v>0</v>
      </c>
      <c r="M15" s="35">
        <f>M16+M17+M18+M19</f>
        <v>279672726</v>
      </c>
      <c r="N15" s="35">
        <f t="shared" ref="N15:O15" si="2">N16+N17+N18+N19</f>
        <v>801833670</v>
      </c>
      <c r="O15" s="35">
        <f t="shared" si="2"/>
        <v>0</v>
      </c>
    </row>
    <row r="16" spans="1:18" ht="63" x14ac:dyDescent="0.2">
      <c r="A16" s="65" t="s">
        <v>43</v>
      </c>
      <c r="B16" s="66" t="s">
        <v>30</v>
      </c>
      <c r="C16" s="67" t="s">
        <v>15</v>
      </c>
      <c r="D16" s="66" t="s">
        <v>32</v>
      </c>
      <c r="E16" s="66" t="s">
        <v>34</v>
      </c>
      <c r="F16" s="66" t="s">
        <v>36</v>
      </c>
      <c r="G16" s="66" t="s">
        <v>38</v>
      </c>
      <c r="H16" s="66" t="s">
        <v>40</v>
      </c>
      <c r="I16" s="66" t="s">
        <v>42</v>
      </c>
      <c r="J16" s="68" t="s">
        <v>116</v>
      </c>
      <c r="K16" s="104" t="s">
        <v>192</v>
      </c>
      <c r="L16" s="86" t="s">
        <v>61</v>
      </c>
      <c r="M16" s="70">
        <f>259586250+10920650+9165826</f>
        <v>279672726</v>
      </c>
      <c r="N16" s="70">
        <v>0</v>
      </c>
      <c r="O16" s="70">
        <v>0</v>
      </c>
    </row>
    <row r="17" spans="1:18" ht="78.75" x14ac:dyDescent="0.2">
      <c r="A17" s="65" t="s">
        <v>430</v>
      </c>
      <c r="B17" s="66" t="s">
        <v>30</v>
      </c>
      <c r="C17" s="67" t="s">
        <v>15</v>
      </c>
      <c r="D17" s="66" t="s">
        <v>32</v>
      </c>
      <c r="E17" s="66" t="s">
        <v>34</v>
      </c>
      <c r="F17" s="66" t="s">
        <v>36</v>
      </c>
      <c r="G17" s="66" t="s">
        <v>38</v>
      </c>
      <c r="H17" s="66" t="s">
        <v>40</v>
      </c>
      <c r="I17" s="66" t="s">
        <v>42</v>
      </c>
      <c r="J17" s="68" t="s">
        <v>116</v>
      </c>
      <c r="K17" s="104" t="s">
        <v>193</v>
      </c>
      <c r="L17" s="86" t="s">
        <v>55</v>
      </c>
      <c r="M17" s="70">
        <v>0</v>
      </c>
      <c r="N17" s="70">
        <v>112347260</v>
      </c>
      <c r="O17" s="70">
        <v>0</v>
      </c>
    </row>
    <row r="18" spans="1:18" s="60" customFormat="1" ht="63" x14ac:dyDescent="0.2">
      <c r="A18" s="65" t="s">
        <v>429</v>
      </c>
      <c r="B18" s="66" t="s">
        <v>30</v>
      </c>
      <c r="C18" s="67" t="s">
        <v>15</v>
      </c>
      <c r="D18" s="66" t="s">
        <v>32</v>
      </c>
      <c r="E18" s="66" t="s">
        <v>34</v>
      </c>
      <c r="F18" s="66" t="s">
        <v>36</v>
      </c>
      <c r="G18" s="66" t="s">
        <v>38</v>
      </c>
      <c r="H18" s="66" t="s">
        <v>40</v>
      </c>
      <c r="I18" s="66" t="s">
        <v>42</v>
      </c>
      <c r="J18" s="68" t="s">
        <v>116</v>
      </c>
      <c r="K18" s="105">
        <v>23.634</v>
      </c>
      <c r="L18" s="86" t="s">
        <v>55</v>
      </c>
      <c r="M18" s="70">
        <v>0</v>
      </c>
      <c r="N18" s="70">
        <v>507611020</v>
      </c>
      <c r="O18" s="70">
        <v>0</v>
      </c>
      <c r="P18" s="59"/>
      <c r="Q18" s="59"/>
      <c r="R18" s="59"/>
    </row>
    <row r="19" spans="1:18" s="60" customFormat="1" ht="78.75" x14ac:dyDescent="0.2">
      <c r="A19" s="65" t="s">
        <v>431</v>
      </c>
      <c r="B19" s="66" t="s">
        <v>30</v>
      </c>
      <c r="C19" s="67" t="s">
        <v>15</v>
      </c>
      <c r="D19" s="66" t="s">
        <v>32</v>
      </c>
      <c r="E19" s="66" t="s">
        <v>34</v>
      </c>
      <c r="F19" s="66" t="s">
        <v>36</v>
      </c>
      <c r="G19" s="66" t="s">
        <v>38</v>
      </c>
      <c r="H19" s="66" t="s">
        <v>40</v>
      </c>
      <c r="I19" s="66" t="s">
        <v>42</v>
      </c>
      <c r="J19" s="68" t="s">
        <v>116</v>
      </c>
      <c r="K19" s="105">
        <v>8.4730000000000008</v>
      </c>
      <c r="L19" s="86" t="s">
        <v>55</v>
      </c>
      <c r="M19" s="70">
        <v>0</v>
      </c>
      <c r="N19" s="70">
        <v>181875390</v>
      </c>
      <c r="O19" s="70">
        <v>0</v>
      </c>
      <c r="P19" s="59"/>
      <c r="Q19" s="59"/>
      <c r="R19" s="59"/>
    </row>
    <row r="20" spans="1:18" s="64" customFormat="1" ht="63" x14ac:dyDescent="0.2">
      <c r="A20" s="30" t="s">
        <v>347</v>
      </c>
      <c r="B20" s="31" t="s">
        <v>24</v>
      </c>
      <c r="C20" s="31"/>
      <c r="D20" s="31"/>
      <c r="E20" s="31"/>
      <c r="F20" s="31"/>
      <c r="G20" s="31"/>
      <c r="H20" s="31"/>
      <c r="I20" s="31"/>
      <c r="J20" s="107"/>
      <c r="K20" s="119"/>
      <c r="L20" s="107"/>
      <c r="M20" s="35">
        <f t="shared" ref="M20:M25" si="3">M21</f>
        <v>190895031.30000001</v>
      </c>
      <c r="N20" s="35">
        <f t="shared" ref="N20:O25" si="4">N21</f>
        <v>49337002.82</v>
      </c>
      <c r="O20" s="35">
        <f t="shared" si="4"/>
        <v>0</v>
      </c>
      <c r="P20" s="63"/>
      <c r="Q20" s="63"/>
      <c r="R20" s="63"/>
    </row>
    <row r="21" spans="1:18" s="64" customFormat="1" ht="31.5" x14ac:dyDescent="0.2">
      <c r="A21" s="30" t="s">
        <v>186</v>
      </c>
      <c r="B21" s="31" t="s">
        <v>24</v>
      </c>
      <c r="C21" s="31" t="s">
        <v>17</v>
      </c>
      <c r="D21" s="31"/>
      <c r="E21" s="31"/>
      <c r="F21" s="31"/>
      <c r="G21" s="31"/>
      <c r="H21" s="31"/>
      <c r="I21" s="31"/>
      <c r="J21" s="107"/>
      <c r="K21" s="119"/>
      <c r="L21" s="107"/>
      <c r="M21" s="35">
        <f t="shared" si="3"/>
        <v>190895031.30000001</v>
      </c>
      <c r="N21" s="35">
        <f t="shared" si="4"/>
        <v>49337002.82</v>
      </c>
      <c r="O21" s="35">
        <f t="shared" si="4"/>
        <v>0</v>
      </c>
      <c r="P21" s="63"/>
      <c r="Q21" s="63"/>
      <c r="R21" s="63"/>
    </row>
    <row r="22" spans="1:18" s="64" customFormat="1" ht="94.5" x14ac:dyDescent="0.2">
      <c r="A22" s="30" t="s">
        <v>486</v>
      </c>
      <c r="B22" s="31">
        <v>12</v>
      </c>
      <c r="C22" s="31">
        <v>4</v>
      </c>
      <c r="D22" s="31" t="s">
        <v>65</v>
      </c>
      <c r="E22" s="31"/>
      <c r="F22" s="31"/>
      <c r="G22" s="31"/>
      <c r="H22" s="31"/>
      <c r="I22" s="31"/>
      <c r="J22" s="107"/>
      <c r="K22" s="119"/>
      <c r="L22" s="107"/>
      <c r="M22" s="35">
        <f t="shared" si="3"/>
        <v>190895031.30000001</v>
      </c>
      <c r="N22" s="35">
        <f t="shared" si="4"/>
        <v>49337002.82</v>
      </c>
      <c r="O22" s="35">
        <f t="shared" si="4"/>
        <v>0</v>
      </c>
      <c r="P22" s="63"/>
      <c r="Q22" s="63"/>
      <c r="R22" s="63"/>
    </row>
    <row r="23" spans="1:18" s="64" customFormat="1" ht="63" x14ac:dyDescent="0.2">
      <c r="A23" s="30" t="s">
        <v>275</v>
      </c>
      <c r="B23" s="31">
        <v>12</v>
      </c>
      <c r="C23" s="31">
        <v>4</v>
      </c>
      <c r="D23" s="31" t="s">
        <v>65</v>
      </c>
      <c r="E23" s="31">
        <v>812</v>
      </c>
      <c r="F23" s="31"/>
      <c r="G23" s="31"/>
      <c r="H23" s="31"/>
      <c r="I23" s="31"/>
      <c r="J23" s="107"/>
      <c r="K23" s="119"/>
      <c r="L23" s="107"/>
      <c r="M23" s="35">
        <f t="shared" si="3"/>
        <v>190895031.30000001</v>
      </c>
      <c r="N23" s="35">
        <f t="shared" si="4"/>
        <v>49337002.82</v>
      </c>
      <c r="O23" s="35">
        <f t="shared" si="4"/>
        <v>0</v>
      </c>
      <c r="P23" s="63"/>
      <c r="Q23" s="63"/>
      <c r="R23" s="63"/>
    </row>
    <row r="24" spans="1:18" s="64" customFormat="1" ht="47.25" x14ac:dyDescent="0.2">
      <c r="A24" s="30" t="s">
        <v>520</v>
      </c>
      <c r="B24" s="31">
        <v>12</v>
      </c>
      <c r="C24" s="31">
        <v>4</v>
      </c>
      <c r="D24" s="31" t="s">
        <v>65</v>
      </c>
      <c r="E24" s="31">
        <v>812</v>
      </c>
      <c r="F24" s="31"/>
      <c r="G24" s="31"/>
      <c r="H24" s="31"/>
      <c r="I24" s="31"/>
      <c r="J24" s="107"/>
      <c r="K24" s="119"/>
      <c r="L24" s="107"/>
      <c r="M24" s="35">
        <f t="shared" si="3"/>
        <v>190895031.30000001</v>
      </c>
      <c r="N24" s="35">
        <f t="shared" si="4"/>
        <v>49337002.82</v>
      </c>
      <c r="O24" s="35">
        <f t="shared" si="4"/>
        <v>0</v>
      </c>
      <c r="P24" s="63"/>
      <c r="Q24" s="63"/>
      <c r="R24" s="63"/>
    </row>
    <row r="25" spans="1:18" s="64" customFormat="1" ht="15.75" x14ac:dyDescent="0.2">
      <c r="A25" s="30" t="s">
        <v>107</v>
      </c>
      <c r="B25" s="31">
        <v>12</v>
      </c>
      <c r="C25" s="31">
        <v>4</v>
      </c>
      <c r="D25" s="31" t="s">
        <v>65</v>
      </c>
      <c r="E25" s="31">
        <v>812</v>
      </c>
      <c r="F25" s="31" t="s">
        <v>108</v>
      </c>
      <c r="G25" s="31"/>
      <c r="H25" s="31"/>
      <c r="I25" s="31"/>
      <c r="J25" s="107"/>
      <c r="K25" s="119"/>
      <c r="L25" s="107"/>
      <c r="M25" s="35">
        <f t="shared" si="3"/>
        <v>190895031.30000001</v>
      </c>
      <c r="N25" s="35">
        <f t="shared" si="4"/>
        <v>49337002.82</v>
      </c>
      <c r="O25" s="35">
        <f t="shared" si="4"/>
        <v>0</v>
      </c>
      <c r="P25" s="63"/>
      <c r="Q25" s="63"/>
      <c r="R25" s="63"/>
    </row>
    <row r="26" spans="1:18" s="64" customFormat="1" ht="15.75" x14ac:dyDescent="0.2">
      <c r="A26" s="30" t="s">
        <v>109</v>
      </c>
      <c r="B26" s="31">
        <v>12</v>
      </c>
      <c r="C26" s="31">
        <v>4</v>
      </c>
      <c r="D26" s="31" t="s">
        <v>65</v>
      </c>
      <c r="E26" s="31">
        <v>812</v>
      </c>
      <c r="F26" s="31" t="s">
        <v>108</v>
      </c>
      <c r="G26" s="31" t="s">
        <v>65</v>
      </c>
      <c r="H26" s="31"/>
      <c r="I26" s="31"/>
      <c r="J26" s="107"/>
      <c r="K26" s="119"/>
      <c r="L26" s="107"/>
      <c r="M26" s="35">
        <f>M27+M33+M39</f>
        <v>190895031.30000001</v>
      </c>
      <c r="N26" s="35">
        <f t="shared" ref="N26:O26" si="5">N27+N33+N39</f>
        <v>49337002.82</v>
      </c>
      <c r="O26" s="35">
        <f t="shared" si="5"/>
        <v>0</v>
      </c>
      <c r="P26" s="63"/>
      <c r="Q26" s="63"/>
      <c r="R26" s="63"/>
    </row>
    <row r="27" spans="1:18" s="64" customFormat="1" ht="78.75" x14ac:dyDescent="0.2">
      <c r="A27" s="30" t="s">
        <v>491</v>
      </c>
      <c r="B27" s="31">
        <v>12</v>
      </c>
      <c r="C27" s="31">
        <v>4</v>
      </c>
      <c r="D27" s="31" t="s">
        <v>65</v>
      </c>
      <c r="E27" s="31">
        <v>812</v>
      </c>
      <c r="F27" s="31" t="s">
        <v>108</v>
      </c>
      <c r="G27" s="31" t="s">
        <v>65</v>
      </c>
      <c r="H27" s="31" t="s">
        <v>492</v>
      </c>
      <c r="I27" s="31"/>
      <c r="J27" s="107"/>
      <c r="K27" s="119"/>
      <c r="L27" s="107"/>
      <c r="M27" s="35">
        <f>M28+M29+M30+M31+M32</f>
        <v>95721000</v>
      </c>
      <c r="N27" s="35">
        <f t="shared" ref="N27:O27" si="6">N28+N29+N30+N31+N32</f>
        <v>47066000</v>
      </c>
      <c r="O27" s="35">
        <f t="shared" si="6"/>
        <v>0</v>
      </c>
      <c r="P27" s="63"/>
      <c r="Q27" s="63"/>
      <c r="R27" s="63"/>
    </row>
    <row r="28" spans="1:18" s="60" customFormat="1" ht="47.25" x14ac:dyDescent="0.2">
      <c r="A28" s="65" t="s">
        <v>493</v>
      </c>
      <c r="B28" s="66">
        <v>12</v>
      </c>
      <c r="C28" s="67">
        <v>4</v>
      </c>
      <c r="D28" s="66" t="s">
        <v>65</v>
      </c>
      <c r="E28" s="66">
        <v>812</v>
      </c>
      <c r="F28" s="66" t="s">
        <v>108</v>
      </c>
      <c r="G28" s="66" t="s">
        <v>65</v>
      </c>
      <c r="H28" s="66" t="s">
        <v>492</v>
      </c>
      <c r="I28" s="66">
        <v>466</v>
      </c>
      <c r="J28" s="68" t="s">
        <v>243</v>
      </c>
      <c r="K28" s="105">
        <v>3824</v>
      </c>
      <c r="L28" s="86">
        <v>2023</v>
      </c>
      <c r="M28" s="70">
        <v>18362000</v>
      </c>
      <c r="N28" s="70">
        <v>0</v>
      </c>
      <c r="O28" s="70">
        <v>0</v>
      </c>
      <c r="P28" s="59"/>
      <c r="Q28" s="59"/>
      <c r="R28" s="59"/>
    </row>
    <row r="29" spans="1:18" s="60" customFormat="1" ht="31.5" x14ac:dyDescent="0.2">
      <c r="A29" s="65" t="s">
        <v>494</v>
      </c>
      <c r="B29" s="66">
        <v>12</v>
      </c>
      <c r="C29" s="67">
        <v>4</v>
      </c>
      <c r="D29" s="66" t="s">
        <v>65</v>
      </c>
      <c r="E29" s="66">
        <v>812</v>
      </c>
      <c r="F29" s="66" t="s">
        <v>108</v>
      </c>
      <c r="G29" s="66" t="s">
        <v>65</v>
      </c>
      <c r="H29" s="66" t="s">
        <v>492</v>
      </c>
      <c r="I29" s="66">
        <v>466</v>
      </c>
      <c r="J29" s="68" t="s">
        <v>495</v>
      </c>
      <c r="K29" s="105">
        <v>0.5</v>
      </c>
      <c r="L29" s="86">
        <v>2023</v>
      </c>
      <c r="M29" s="70">
        <v>22482000</v>
      </c>
      <c r="N29" s="70">
        <v>0</v>
      </c>
      <c r="O29" s="70">
        <v>0</v>
      </c>
      <c r="P29" s="59"/>
      <c r="Q29" s="59"/>
      <c r="R29" s="59"/>
    </row>
    <row r="30" spans="1:18" s="60" customFormat="1" ht="63" x14ac:dyDescent="0.2">
      <c r="A30" s="65" t="s">
        <v>496</v>
      </c>
      <c r="B30" s="66">
        <v>12</v>
      </c>
      <c r="C30" s="67">
        <v>4</v>
      </c>
      <c r="D30" s="66" t="s">
        <v>65</v>
      </c>
      <c r="E30" s="66">
        <v>812</v>
      </c>
      <c r="F30" s="66" t="s">
        <v>108</v>
      </c>
      <c r="G30" s="66" t="s">
        <v>65</v>
      </c>
      <c r="H30" s="66" t="s">
        <v>492</v>
      </c>
      <c r="I30" s="66">
        <v>466</v>
      </c>
      <c r="J30" s="68" t="s">
        <v>243</v>
      </c>
      <c r="K30" s="105">
        <v>1500</v>
      </c>
      <c r="L30" s="86">
        <v>2023</v>
      </c>
      <c r="M30" s="70">
        <v>21934000</v>
      </c>
      <c r="N30" s="70">
        <v>0</v>
      </c>
      <c r="O30" s="70">
        <v>0</v>
      </c>
      <c r="P30" s="59"/>
      <c r="Q30" s="59"/>
      <c r="R30" s="59"/>
    </row>
    <row r="31" spans="1:18" s="60" customFormat="1" ht="78.75" x14ac:dyDescent="0.2">
      <c r="A31" s="65" t="s">
        <v>497</v>
      </c>
      <c r="B31" s="66">
        <v>12</v>
      </c>
      <c r="C31" s="67">
        <v>4</v>
      </c>
      <c r="D31" s="66" t="s">
        <v>65</v>
      </c>
      <c r="E31" s="66">
        <v>812</v>
      </c>
      <c r="F31" s="66" t="s">
        <v>108</v>
      </c>
      <c r="G31" s="66" t="s">
        <v>65</v>
      </c>
      <c r="H31" s="66" t="s">
        <v>492</v>
      </c>
      <c r="I31" s="66">
        <v>466</v>
      </c>
      <c r="J31" s="68" t="s">
        <v>495</v>
      </c>
      <c r="K31" s="105">
        <v>1</v>
      </c>
      <c r="L31" s="86">
        <v>2024</v>
      </c>
      <c r="M31" s="70">
        <v>0</v>
      </c>
      <c r="N31" s="70">
        <v>47066000</v>
      </c>
      <c r="O31" s="70">
        <v>0</v>
      </c>
      <c r="P31" s="59"/>
      <c r="Q31" s="59"/>
      <c r="R31" s="59"/>
    </row>
    <row r="32" spans="1:18" s="60" customFormat="1" ht="63" x14ac:dyDescent="0.2">
      <c r="A32" s="65" t="s">
        <v>498</v>
      </c>
      <c r="B32" s="66">
        <v>12</v>
      </c>
      <c r="C32" s="67">
        <v>4</v>
      </c>
      <c r="D32" s="66" t="s">
        <v>65</v>
      </c>
      <c r="E32" s="66">
        <v>812</v>
      </c>
      <c r="F32" s="66" t="s">
        <v>108</v>
      </c>
      <c r="G32" s="66" t="s">
        <v>65</v>
      </c>
      <c r="H32" s="66" t="s">
        <v>492</v>
      </c>
      <c r="I32" s="66">
        <v>466</v>
      </c>
      <c r="J32" s="68" t="s">
        <v>243</v>
      </c>
      <c r="K32" s="105">
        <v>2320</v>
      </c>
      <c r="L32" s="86">
        <v>2023</v>
      </c>
      <c r="M32" s="70">
        <v>32943000</v>
      </c>
      <c r="N32" s="70">
        <v>0</v>
      </c>
      <c r="O32" s="70">
        <v>0</v>
      </c>
      <c r="P32" s="59"/>
      <c r="Q32" s="59"/>
      <c r="R32" s="59"/>
    </row>
    <row r="33" spans="1:18" s="64" customFormat="1" ht="63" x14ac:dyDescent="0.2">
      <c r="A33" s="30" t="s">
        <v>499</v>
      </c>
      <c r="B33" s="31">
        <v>12</v>
      </c>
      <c r="C33" s="31">
        <v>4</v>
      </c>
      <c r="D33" s="31" t="s">
        <v>65</v>
      </c>
      <c r="E33" s="31">
        <v>812</v>
      </c>
      <c r="F33" s="31" t="s">
        <v>108</v>
      </c>
      <c r="G33" s="31" t="s">
        <v>65</v>
      </c>
      <c r="H33" s="31" t="s">
        <v>500</v>
      </c>
      <c r="I33" s="31"/>
      <c r="J33" s="107"/>
      <c r="K33" s="119"/>
      <c r="L33" s="107"/>
      <c r="M33" s="35">
        <f>M34+M35+M36+M37+M38</f>
        <v>5174031.3</v>
      </c>
      <c r="N33" s="35">
        <f t="shared" ref="N33:O33" si="7">N34+N35+N36+N37+N38</f>
        <v>2271002.8199999998</v>
      </c>
      <c r="O33" s="35">
        <f t="shared" si="7"/>
        <v>0</v>
      </c>
      <c r="P33" s="63"/>
      <c r="Q33" s="63"/>
      <c r="R33" s="63"/>
    </row>
    <row r="34" spans="1:18" s="60" customFormat="1" ht="47.25" x14ac:dyDescent="0.2">
      <c r="A34" s="65" t="s">
        <v>493</v>
      </c>
      <c r="B34" s="66">
        <v>12</v>
      </c>
      <c r="C34" s="67">
        <v>4</v>
      </c>
      <c r="D34" s="66" t="s">
        <v>65</v>
      </c>
      <c r="E34" s="66">
        <v>812</v>
      </c>
      <c r="F34" s="66" t="s">
        <v>108</v>
      </c>
      <c r="G34" s="66" t="s">
        <v>65</v>
      </c>
      <c r="H34" s="66" t="s">
        <v>500</v>
      </c>
      <c r="I34" s="66">
        <v>466</v>
      </c>
      <c r="J34" s="68" t="s">
        <v>243</v>
      </c>
      <c r="K34" s="105">
        <v>3824</v>
      </c>
      <c r="L34" s="86">
        <v>2023</v>
      </c>
      <c r="M34" s="70">
        <v>937912.94</v>
      </c>
      <c r="N34" s="70">
        <v>0</v>
      </c>
      <c r="O34" s="70">
        <v>0</v>
      </c>
      <c r="P34" s="59"/>
      <c r="Q34" s="59"/>
      <c r="R34" s="59"/>
    </row>
    <row r="35" spans="1:18" s="60" customFormat="1" ht="31.5" x14ac:dyDescent="0.2">
      <c r="A35" s="65" t="s">
        <v>494</v>
      </c>
      <c r="B35" s="66">
        <v>12</v>
      </c>
      <c r="C35" s="67">
        <v>4</v>
      </c>
      <c r="D35" s="66" t="s">
        <v>65</v>
      </c>
      <c r="E35" s="66">
        <v>812</v>
      </c>
      <c r="F35" s="66" t="s">
        <v>108</v>
      </c>
      <c r="G35" s="66" t="s">
        <v>65</v>
      </c>
      <c r="H35" s="66" t="s">
        <v>500</v>
      </c>
      <c r="I35" s="66">
        <v>466</v>
      </c>
      <c r="J35" s="68" t="s">
        <v>495</v>
      </c>
      <c r="K35" s="105">
        <v>0.5</v>
      </c>
      <c r="L35" s="86">
        <v>2023</v>
      </c>
      <c r="M35" s="70">
        <v>1434858</v>
      </c>
      <c r="N35" s="70">
        <v>0</v>
      </c>
      <c r="O35" s="70">
        <v>0</v>
      </c>
      <c r="P35" s="59"/>
      <c r="Q35" s="59"/>
      <c r="R35" s="59"/>
    </row>
    <row r="36" spans="1:18" s="60" customFormat="1" ht="63" x14ac:dyDescent="0.2">
      <c r="A36" s="65" t="s">
        <v>496</v>
      </c>
      <c r="B36" s="66">
        <v>12</v>
      </c>
      <c r="C36" s="67">
        <v>4</v>
      </c>
      <c r="D36" s="66" t="s">
        <v>65</v>
      </c>
      <c r="E36" s="66">
        <v>812</v>
      </c>
      <c r="F36" s="66" t="s">
        <v>108</v>
      </c>
      <c r="G36" s="66" t="s">
        <v>65</v>
      </c>
      <c r="H36" s="66" t="s">
        <v>500</v>
      </c>
      <c r="I36" s="66">
        <v>466</v>
      </c>
      <c r="J36" s="68" t="s">
        <v>243</v>
      </c>
      <c r="K36" s="105">
        <v>1500</v>
      </c>
      <c r="L36" s="86">
        <v>2023</v>
      </c>
      <c r="M36" s="70">
        <v>1119520</v>
      </c>
      <c r="N36" s="70">
        <v>0</v>
      </c>
      <c r="O36" s="70">
        <v>0</v>
      </c>
      <c r="P36" s="59"/>
      <c r="Q36" s="59"/>
      <c r="R36" s="59"/>
    </row>
    <row r="37" spans="1:18" s="60" customFormat="1" ht="78.75" x14ac:dyDescent="0.2">
      <c r="A37" s="65" t="s">
        <v>497</v>
      </c>
      <c r="B37" s="66">
        <v>12</v>
      </c>
      <c r="C37" s="67">
        <v>4</v>
      </c>
      <c r="D37" s="66" t="s">
        <v>65</v>
      </c>
      <c r="E37" s="66">
        <v>812</v>
      </c>
      <c r="F37" s="66" t="s">
        <v>108</v>
      </c>
      <c r="G37" s="66" t="s">
        <v>65</v>
      </c>
      <c r="H37" s="66" t="s">
        <v>500</v>
      </c>
      <c r="I37" s="66">
        <v>466</v>
      </c>
      <c r="J37" s="68" t="s">
        <v>495</v>
      </c>
      <c r="K37" s="105">
        <v>1</v>
      </c>
      <c r="L37" s="86">
        <v>2024</v>
      </c>
      <c r="M37" s="70">
        <v>0</v>
      </c>
      <c r="N37" s="70">
        <v>2271002.8199999998</v>
      </c>
      <c r="O37" s="70">
        <v>0</v>
      </c>
      <c r="P37" s="59"/>
      <c r="Q37" s="59"/>
      <c r="R37" s="59"/>
    </row>
    <row r="38" spans="1:18" s="60" customFormat="1" ht="63" x14ac:dyDescent="0.2">
      <c r="A38" s="65" t="s">
        <v>498</v>
      </c>
      <c r="B38" s="66">
        <v>12</v>
      </c>
      <c r="C38" s="67">
        <v>4</v>
      </c>
      <c r="D38" s="66" t="s">
        <v>65</v>
      </c>
      <c r="E38" s="66">
        <v>812</v>
      </c>
      <c r="F38" s="66" t="s">
        <v>108</v>
      </c>
      <c r="G38" s="66" t="s">
        <v>65</v>
      </c>
      <c r="H38" s="66" t="s">
        <v>500</v>
      </c>
      <c r="I38" s="66">
        <v>466</v>
      </c>
      <c r="J38" s="68" t="s">
        <v>243</v>
      </c>
      <c r="K38" s="105">
        <v>2320</v>
      </c>
      <c r="L38" s="86">
        <v>2023</v>
      </c>
      <c r="M38" s="70">
        <v>1681740.36</v>
      </c>
      <c r="N38" s="70">
        <v>0</v>
      </c>
      <c r="O38" s="70">
        <v>0</v>
      </c>
      <c r="P38" s="59"/>
      <c r="Q38" s="59"/>
      <c r="R38" s="59"/>
    </row>
    <row r="39" spans="1:18" s="60" customFormat="1" ht="47.25" x14ac:dyDescent="0.2">
      <c r="A39" s="30" t="s">
        <v>69</v>
      </c>
      <c r="B39" s="31">
        <v>12</v>
      </c>
      <c r="C39" s="31">
        <v>4</v>
      </c>
      <c r="D39" s="31" t="s">
        <v>65</v>
      </c>
      <c r="E39" s="31">
        <v>812</v>
      </c>
      <c r="F39" s="31" t="s">
        <v>108</v>
      </c>
      <c r="G39" s="31" t="s">
        <v>65</v>
      </c>
      <c r="H39" s="31">
        <v>11260</v>
      </c>
      <c r="I39" s="31"/>
      <c r="J39" s="107"/>
      <c r="K39" s="119"/>
      <c r="L39" s="107"/>
      <c r="M39" s="35">
        <f>M40</f>
        <v>90000000</v>
      </c>
      <c r="N39" s="35">
        <f t="shared" ref="N39:O40" si="8">N40</f>
        <v>0</v>
      </c>
      <c r="O39" s="35">
        <f t="shared" si="8"/>
        <v>0</v>
      </c>
      <c r="P39" s="59"/>
      <c r="Q39" s="59"/>
      <c r="R39" s="59"/>
    </row>
    <row r="40" spans="1:18" s="60" customFormat="1" ht="110.25" x14ac:dyDescent="0.2">
      <c r="A40" s="30" t="s">
        <v>487</v>
      </c>
      <c r="B40" s="31">
        <v>12</v>
      </c>
      <c r="C40" s="31">
        <v>4</v>
      </c>
      <c r="D40" s="31" t="s">
        <v>65</v>
      </c>
      <c r="E40" s="31">
        <v>812</v>
      </c>
      <c r="F40" s="31" t="s">
        <v>108</v>
      </c>
      <c r="G40" s="31" t="s">
        <v>65</v>
      </c>
      <c r="H40" s="31">
        <v>11260</v>
      </c>
      <c r="I40" s="31">
        <v>466</v>
      </c>
      <c r="J40" s="107"/>
      <c r="K40" s="119"/>
      <c r="L40" s="107"/>
      <c r="M40" s="35">
        <f>M41</f>
        <v>90000000</v>
      </c>
      <c r="N40" s="35">
        <f t="shared" si="8"/>
        <v>0</v>
      </c>
      <c r="O40" s="35">
        <f t="shared" si="8"/>
        <v>0</v>
      </c>
      <c r="P40" s="59"/>
      <c r="Q40" s="59"/>
      <c r="R40" s="59"/>
    </row>
    <row r="41" spans="1:18" s="60" customFormat="1" ht="47.25" x14ac:dyDescent="0.2">
      <c r="A41" s="65" t="s">
        <v>488</v>
      </c>
      <c r="B41" s="66" t="s">
        <v>24</v>
      </c>
      <c r="C41" s="67" t="s">
        <v>17</v>
      </c>
      <c r="D41" s="66" t="s">
        <v>65</v>
      </c>
      <c r="E41" s="66" t="s">
        <v>265</v>
      </c>
      <c r="F41" s="66" t="s">
        <v>108</v>
      </c>
      <c r="G41" s="66" t="s">
        <v>65</v>
      </c>
      <c r="H41" s="66" t="s">
        <v>70</v>
      </c>
      <c r="I41" s="66" t="s">
        <v>489</v>
      </c>
      <c r="J41" s="68" t="s">
        <v>490</v>
      </c>
      <c r="K41" s="105">
        <v>7.5</v>
      </c>
      <c r="L41" s="86">
        <v>2023</v>
      </c>
      <c r="M41" s="70">
        <v>90000000</v>
      </c>
      <c r="N41" s="70">
        <v>0</v>
      </c>
      <c r="O41" s="70">
        <v>0</v>
      </c>
      <c r="P41" s="59"/>
      <c r="Q41" s="59"/>
      <c r="R41" s="59"/>
    </row>
    <row r="42" spans="1:18" ht="31.5" x14ac:dyDescent="0.2">
      <c r="A42" s="30" t="s">
        <v>44</v>
      </c>
      <c r="B42" s="31" t="s">
        <v>26</v>
      </c>
      <c r="C42" s="31" t="s">
        <v>0</v>
      </c>
      <c r="D42" s="31" t="s">
        <v>0</v>
      </c>
      <c r="E42" s="31" t="s">
        <v>0</v>
      </c>
      <c r="F42" s="31" t="s">
        <v>0</v>
      </c>
      <c r="G42" s="31" t="s">
        <v>0</v>
      </c>
      <c r="H42" s="33" t="s">
        <v>0</v>
      </c>
      <c r="I42" s="33" t="s">
        <v>0</v>
      </c>
      <c r="J42" s="33" t="s">
        <v>0</v>
      </c>
      <c r="K42" s="34" t="s">
        <v>0</v>
      </c>
      <c r="L42" s="33" t="s">
        <v>0</v>
      </c>
      <c r="M42" s="35">
        <f>M43+M72</f>
        <v>2757107227.8499999</v>
      </c>
      <c r="N42" s="35">
        <f t="shared" ref="N42:O42" si="9">N43+N72</f>
        <v>679335600</v>
      </c>
      <c r="O42" s="35">
        <f t="shared" si="9"/>
        <v>0</v>
      </c>
    </row>
    <row r="43" spans="1:18" ht="31.5" x14ac:dyDescent="0.2">
      <c r="A43" s="30" t="s">
        <v>187</v>
      </c>
      <c r="B43" s="32" t="s">
        <v>26</v>
      </c>
      <c r="C43" s="32" t="s">
        <v>14</v>
      </c>
      <c r="D43" s="31"/>
      <c r="E43" s="31"/>
      <c r="F43" s="31"/>
      <c r="G43" s="31"/>
      <c r="H43" s="33"/>
      <c r="I43" s="33"/>
      <c r="J43" s="33"/>
      <c r="K43" s="34"/>
      <c r="L43" s="33"/>
      <c r="M43" s="35">
        <f>M44+M52+M60</f>
        <v>2369350572.4400001</v>
      </c>
      <c r="N43" s="35">
        <f t="shared" ref="N43:O43" si="10">N44+N52+N60</f>
        <v>649335600</v>
      </c>
      <c r="O43" s="35">
        <f t="shared" si="10"/>
        <v>0</v>
      </c>
    </row>
    <row r="44" spans="1:18" ht="47.25" x14ac:dyDescent="0.2">
      <c r="A44" s="30" t="s">
        <v>45</v>
      </c>
      <c r="B44" s="31" t="s">
        <v>26</v>
      </c>
      <c r="C44" s="32" t="s">
        <v>14</v>
      </c>
      <c r="D44" s="31" t="s">
        <v>46</v>
      </c>
      <c r="E44" s="31" t="s">
        <v>0</v>
      </c>
      <c r="F44" s="31" t="s">
        <v>0</v>
      </c>
      <c r="G44" s="31" t="s">
        <v>0</v>
      </c>
      <c r="H44" s="33" t="s">
        <v>0</v>
      </c>
      <c r="I44" s="33" t="s">
        <v>0</v>
      </c>
      <c r="J44" s="33" t="s">
        <v>0</v>
      </c>
      <c r="K44" s="34" t="s">
        <v>0</v>
      </c>
      <c r="L44" s="33" t="s">
        <v>0</v>
      </c>
      <c r="M44" s="35">
        <f t="shared" ref="M44:M50" si="11">M45</f>
        <v>26773650</v>
      </c>
      <c r="N44" s="35">
        <f t="shared" ref="N44:O50" si="12">N45</f>
        <v>77059600</v>
      </c>
      <c r="O44" s="35">
        <f t="shared" si="12"/>
        <v>0</v>
      </c>
    </row>
    <row r="45" spans="1:18" ht="31.5" x14ac:dyDescent="0.2">
      <c r="A45" s="30" t="s">
        <v>33</v>
      </c>
      <c r="B45" s="31" t="s">
        <v>26</v>
      </c>
      <c r="C45" s="32" t="s">
        <v>14</v>
      </c>
      <c r="D45" s="31" t="s">
        <v>46</v>
      </c>
      <c r="E45" s="31" t="s">
        <v>34</v>
      </c>
      <c r="F45" s="31" t="s">
        <v>0</v>
      </c>
      <c r="G45" s="31" t="s">
        <v>0</v>
      </c>
      <c r="H45" s="33" t="s">
        <v>0</v>
      </c>
      <c r="I45" s="33" t="s">
        <v>0</v>
      </c>
      <c r="J45" s="33" t="s">
        <v>0</v>
      </c>
      <c r="K45" s="34" t="s">
        <v>0</v>
      </c>
      <c r="L45" s="33" t="s">
        <v>0</v>
      </c>
      <c r="M45" s="35">
        <f t="shared" si="11"/>
        <v>26773650</v>
      </c>
      <c r="N45" s="35">
        <f t="shared" si="12"/>
        <v>77059600</v>
      </c>
      <c r="O45" s="35">
        <f t="shared" si="12"/>
        <v>0</v>
      </c>
    </row>
    <row r="46" spans="1:18" ht="78.75" x14ac:dyDescent="0.2">
      <c r="A46" s="30" t="s">
        <v>47</v>
      </c>
      <c r="B46" s="31" t="s">
        <v>26</v>
      </c>
      <c r="C46" s="32" t="s">
        <v>14</v>
      </c>
      <c r="D46" s="31" t="s">
        <v>46</v>
      </c>
      <c r="E46" s="31" t="s">
        <v>34</v>
      </c>
      <c r="F46" s="31" t="s">
        <v>0</v>
      </c>
      <c r="G46" s="31" t="s">
        <v>0</v>
      </c>
      <c r="H46" s="33" t="s">
        <v>0</v>
      </c>
      <c r="I46" s="33" t="s">
        <v>0</v>
      </c>
      <c r="J46" s="33" t="s">
        <v>0</v>
      </c>
      <c r="K46" s="34" t="s">
        <v>0</v>
      </c>
      <c r="L46" s="33" t="s">
        <v>0</v>
      </c>
      <c r="M46" s="35">
        <f t="shared" si="11"/>
        <v>26773650</v>
      </c>
      <c r="N46" s="35">
        <f t="shared" si="12"/>
        <v>77059600</v>
      </c>
      <c r="O46" s="35">
        <f t="shared" si="12"/>
        <v>0</v>
      </c>
    </row>
    <row r="47" spans="1:18" ht="15.75" x14ac:dyDescent="0.2">
      <c r="A47" s="82" t="s">
        <v>48</v>
      </c>
      <c r="B47" s="31" t="s">
        <v>26</v>
      </c>
      <c r="C47" s="32" t="s">
        <v>14</v>
      </c>
      <c r="D47" s="31" t="s">
        <v>46</v>
      </c>
      <c r="E47" s="31" t="s">
        <v>34</v>
      </c>
      <c r="F47" s="31" t="s">
        <v>38</v>
      </c>
      <c r="G47" s="31" t="s">
        <v>0</v>
      </c>
      <c r="H47" s="31" t="s">
        <v>0</v>
      </c>
      <c r="I47" s="31" t="s">
        <v>0</v>
      </c>
      <c r="J47" s="31" t="s">
        <v>0</v>
      </c>
      <c r="K47" s="103" t="s">
        <v>0</v>
      </c>
      <c r="L47" s="31" t="s">
        <v>0</v>
      </c>
      <c r="M47" s="35">
        <f t="shared" si="11"/>
        <v>26773650</v>
      </c>
      <c r="N47" s="35">
        <f t="shared" si="12"/>
        <v>77059600</v>
      </c>
      <c r="O47" s="35">
        <f t="shared" si="12"/>
        <v>0</v>
      </c>
    </row>
    <row r="48" spans="1:18" ht="15.75" x14ac:dyDescent="0.2">
      <c r="A48" s="82" t="s">
        <v>49</v>
      </c>
      <c r="B48" s="31" t="s">
        <v>26</v>
      </c>
      <c r="C48" s="32" t="s">
        <v>14</v>
      </c>
      <c r="D48" s="31" t="s">
        <v>46</v>
      </c>
      <c r="E48" s="31" t="s">
        <v>34</v>
      </c>
      <c r="F48" s="31" t="s">
        <v>38</v>
      </c>
      <c r="G48" s="31" t="s">
        <v>50</v>
      </c>
      <c r="H48" s="31" t="s">
        <v>0</v>
      </c>
      <c r="I48" s="31" t="s">
        <v>0</v>
      </c>
      <c r="J48" s="31" t="s">
        <v>0</v>
      </c>
      <c r="K48" s="103" t="s">
        <v>0</v>
      </c>
      <c r="L48" s="31" t="s">
        <v>0</v>
      </c>
      <c r="M48" s="35">
        <f t="shared" si="11"/>
        <v>26773650</v>
      </c>
      <c r="N48" s="35">
        <f t="shared" si="12"/>
        <v>77059600</v>
      </c>
      <c r="O48" s="35">
        <f t="shared" si="12"/>
        <v>0</v>
      </c>
    </row>
    <row r="49" spans="1:15" ht="63" x14ac:dyDescent="0.2">
      <c r="A49" s="30" t="s">
        <v>51</v>
      </c>
      <c r="B49" s="31" t="s">
        <v>26</v>
      </c>
      <c r="C49" s="32" t="s">
        <v>14</v>
      </c>
      <c r="D49" s="31" t="s">
        <v>46</v>
      </c>
      <c r="E49" s="31" t="s">
        <v>34</v>
      </c>
      <c r="F49" s="31" t="s">
        <v>38</v>
      </c>
      <c r="G49" s="31" t="s">
        <v>50</v>
      </c>
      <c r="H49" s="31" t="s">
        <v>52</v>
      </c>
      <c r="I49" s="33" t="s">
        <v>0</v>
      </c>
      <c r="J49" s="33" t="s">
        <v>0</v>
      </c>
      <c r="K49" s="34" t="s">
        <v>0</v>
      </c>
      <c r="L49" s="33" t="s">
        <v>0</v>
      </c>
      <c r="M49" s="35">
        <f t="shared" si="11"/>
        <v>26773650</v>
      </c>
      <c r="N49" s="35">
        <f t="shared" si="12"/>
        <v>77059600</v>
      </c>
      <c r="O49" s="35">
        <f t="shared" si="12"/>
        <v>0</v>
      </c>
    </row>
    <row r="50" spans="1:15" ht="63" x14ac:dyDescent="0.2">
      <c r="A50" s="30" t="s">
        <v>41</v>
      </c>
      <c r="B50" s="31" t="s">
        <v>26</v>
      </c>
      <c r="C50" s="32" t="s">
        <v>14</v>
      </c>
      <c r="D50" s="31" t="s">
        <v>46</v>
      </c>
      <c r="E50" s="31" t="s">
        <v>34</v>
      </c>
      <c r="F50" s="31" t="s">
        <v>38</v>
      </c>
      <c r="G50" s="31" t="s">
        <v>50</v>
      </c>
      <c r="H50" s="31" t="s">
        <v>52</v>
      </c>
      <c r="I50" s="31" t="s">
        <v>42</v>
      </c>
      <c r="J50" s="31" t="s">
        <v>0</v>
      </c>
      <c r="K50" s="103" t="s">
        <v>0</v>
      </c>
      <c r="L50" s="31" t="s">
        <v>0</v>
      </c>
      <c r="M50" s="35">
        <f t="shared" si="11"/>
        <v>26773650</v>
      </c>
      <c r="N50" s="35">
        <f t="shared" si="12"/>
        <v>77059600</v>
      </c>
      <c r="O50" s="35">
        <f t="shared" si="12"/>
        <v>0</v>
      </c>
    </row>
    <row r="51" spans="1:15" ht="78.75" x14ac:dyDescent="0.2">
      <c r="A51" s="65" t="s">
        <v>53</v>
      </c>
      <c r="B51" s="66" t="s">
        <v>26</v>
      </c>
      <c r="C51" s="67" t="s">
        <v>14</v>
      </c>
      <c r="D51" s="66" t="s">
        <v>46</v>
      </c>
      <c r="E51" s="66" t="s">
        <v>34</v>
      </c>
      <c r="F51" s="66" t="s">
        <v>38</v>
      </c>
      <c r="G51" s="66" t="s">
        <v>50</v>
      </c>
      <c r="H51" s="66" t="s">
        <v>52</v>
      </c>
      <c r="I51" s="66" t="s">
        <v>42</v>
      </c>
      <c r="J51" s="68" t="s">
        <v>54</v>
      </c>
      <c r="K51" s="69">
        <v>200</v>
      </c>
      <c r="L51" s="68" t="s">
        <v>111</v>
      </c>
      <c r="M51" s="70">
        <v>26773650</v>
      </c>
      <c r="N51" s="70">
        <f>37466900+39592700</f>
        <v>77059600</v>
      </c>
      <c r="O51" s="70">
        <v>0</v>
      </c>
    </row>
    <row r="52" spans="1:15" ht="94.5" x14ac:dyDescent="0.2">
      <c r="A52" s="30" t="s">
        <v>56</v>
      </c>
      <c r="B52" s="31" t="s">
        <v>26</v>
      </c>
      <c r="C52" s="32" t="s">
        <v>14</v>
      </c>
      <c r="D52" s="31" t="s">
        <v>57</v>
      </c>
      <c r="E52" s="31" t="s">
        <v>0</v>
      </c>
      <c r="F52" s="31" t="s">
        <v>0</v>
      </c>
      <c r="G52" s="31" t="s">
        <v>0</v>
      </c>
      <c r="H52" s="33" t="s">
        <v>0</v>
      </c>
      <c r="I52" s="33" t="s">
        <v>0</v>
      </c>
      <c r="J52" s="33" t="s">
        <v>0</v>
      </c>
      <c r="K52" s="34" t="s">
        <v>0</v>
      </c>
      <c r="L52" s="33" t="s">
        <v>0</v>
      </c>
      <c r="M52" s="35">
        <f t="shared" ref="M52:M58" si="13">M53</f>
        <v>1567011447.01</v>
      </c>
      <c r="N52" s="35">
        <f t="shared" ref="N52:O58" si="14">N53</f>
        <v>0</v>
      </c>
      <c r="O52" s="35">
        <f t="shared" si="14"/>
        <v>0</v>
      </c>
    </row>
    <row r="53" spans="1:15" ht="31.5" x14ac:dyDescent="0.2">
      <c r="A53" s="30" t="s">
        <v>33</v>
      </c>
      <c r="B53" s="31" t="s">
        <v>26</v>
      </c>
      <c r="C53" s="32" t="s">
        <v>14</v>
      </c>
      <c r="D53" s="31" t="s">
        <v>57</v>
      </c>
      <c r="E53" s="31" t="s">
        <v>34</v>
      </c>
      <c r="F53" s="31" t="s">
        <v>0</v>
      </c>
      <c r="G53" s="31" t="s">
        <v>0</v>
      </c>
      <c r="H53" s="33" t="s">
        <v>0</v>
      </c>
      <c r="I53" s="33" t="s">
        <v>0</v>
      </c>
      <c r="J53" s="33" t="s">
        <v>0</v>
      </c>
      <c r="K53" s="34" t="s">
        <v>0</v>
      </c>
      <c r="L53" s="33" t="s">
        <v>0</v>
      </c>
      <c r="M53" s="35">
        <f t="shared" si="13"/>
        <v>1567011447.01</v>
      </c>
      <c r="N53" s="35">
        <f t="shared" si="14"/>
        <v>0</v>
      </c>
      <c r="O53" s="35">
        <f t="shared" si="14"/>
        <v>0</v>
      </c>
    </row>
    <row r="54" spans="1:15" ht="78.75" x14ac:dyDescent="0.2">
      <c r="A54" s="30" t="s">
        <v>47</v>
      </c>
      <c r="B54" s="31" t="s">
        <v>26</v>
      </c>
      <c r="C54" s="32" t="s">
        <v>14</v>
      </c>
      <c r="D54" s="31" t="s">
        <v>57</v>
      </c>
      <c r="E54" s="31" t="s">
        <v>34</v>
      </c>
      <c r="F54" s="31" t="s">
        <v>0</v>
      </c>
      <c r="G54" s="31" t="s">
        <v>0</v>
      </c>
      <c r="H54" s="33" t="s">
        <v>0</v>
      </c>
      <c r="I54" s="33" t="s">
        <v>0</v>
      </c>
      <c r="J54" s="33" t="s">
        <v>0</v>
      </c>
      <c r="K54" s="34" t="s">
        <v>0</v>
      </c>
      <c r="L54" s="33" t="s">
        <v>0</v>
      </c>
      <c r="M54" s="35">
        <f t="shared" si="13"/>
        <v>1567011447.01</v>
      </c>
      <c r="N54" s="35">
        <f t="shared" si="14"/>
        <v>0</v>
      </c>
      <c r="O54" s="35">
        <f t="shared" si="14"/>
        <v>0</v>
      </c>
    </row>
    <row r="55" spans="1:15" ht="15.75" x14ac:dyDescent="0.2">
      <c r="A55" s="82" t="s">
        <v>48</v>
      </c>
      <c r="B55" s="31" t="s">
        <v>26</v>
      </c>
      <c r="C55" s="32" t="s">
        <v>14</v>
      </c>
      <c r="D55" s="31" t="s">
        <v>57</v>
      </c>
      <c r="E55" s="31" t="s">
        <v>34</v>
      </c>
      <c r="F55" s="31" t="s">
        <v>38</v>
      </c>
      <c r="G55" s="31" t="s">
        <v>0</v>
      </c>
      <c r="H55" s="31" t="s">
        <v>0</v>
      </c>
      <c r="I55" s="31" t="s">
        <v>0</v>
      </c>
      <c r="J55" s="31" t="s">
        <v>0</v>
      </c>
      <c r="K55" s="103" t="s">
        <v>0</v>
      </c>
      <c r="L55" s="31" t="s">
        <v>0</v>
      </c>
      <c r="M55" s="35">
        <f t="shared" si="13"/>
        <v>1567011447.01</v>
      </c>
      <c r="N55" s="35">
        <f t="shared" si="14"/>
        <v>0</v>
      </c>
      <c r="O55" s="35">
        <f t="shared" si="14"/>
        <v>0</v>
      </c>
    </row>
    <row r="56" spans="1:15" ht="15.75" x14ac:dyDescent="0.2">
      <c r="A56" s="82" t="s">
        <v>49</v>
      </c>
      <c r="B56" s="31" t="s">
        <v>26</v>
      </c>
      <c r="C56" s="32" t="s">
        <v>14</v>
      </c>
      <c r="D56" s="31" t="s">
        <v>57</v>
      </c>
      <c r="E56" s="31" t="s">
        <v>34</v>
      </c>
      <c r="F56" s="31" t="s">
        <v>38</v>
      </c>
      <c r="G56" s="31" t="s">
        <v>50</v>
      </c>
      <c r="H56" s="31" t="s">
        <v>0</v>
      </c>
      <c r="I56" s="31" t="s">
        <v>0</v>
      </c>
      <c r="J56" s="31" t="s">
        <v>0</v>
      </c>
      <c r="K56" s="103" t="s">
        <v>0</v>
      </c>
      <c r="L56" s="31" t="s">
        <v>0</v>
      </c>
      <c r="M56" s="35">
        <f t="shared" si="13"/>
        <v>1567011447.01</v>
      </c>
      <c r="N56" s="35">
        <f t="shared" si="14"/>
        <v>0</v>
      </c>
      <c r="O56" s="35">
        <f t="shared" si="14"/>
        <v>0</v>
      </c>
    </row>
    <row r="57" spans="1:15" ht="47.25" x14ac:dyDescent="0.2">
      <c r="A57" s="30" t="s">
        <v>58</v>
      </c>
      <c r="B57" s="31" t="s">
        <v>26</v>
      </c>
      <c r="C57" s="32" t="s">
        <v>14</v>
      </c>
      <c r="D57" s="31" t="s">
        <v>57</v>
      </c>
      <c r="E57" s="31" t="s">
        <v>34</v>
      </c>
      <c r="F57" s="31" t="s">
        <v>38</v>
      </c>
      <c r="G57" s="31" t="s">
        <v>50</v>
      </c>
      <c r="H57" s="31" t="s">
        <v>59</v>
      </c>
      <c r="I57" s="33" t="s">
        <v>0</v>
      </c>
      <c r="J57" s="33" t="s">
        <v>0</v>
      </c>
      <c r="K57" s="34" t="s">
        <v>0</v>
      </c>
      <c r="L57" s="33" t="s">
        <v>0</v>
      </c>
      <c r="M57" s="35">
        <f t="shared" si="13"/>
        <v>1567011447.01</v>
      </c>
      <c r="N57" s="35">
        <f t="shared" si="14"/>
        <v>0</v>
      </c>
      <c r="O57" s="35">
        <f t="shared" si="14"/>
        <v>0</v>
      </c>
    </row>
    <row r="58" spans="1:15" ht="63" x14ac:dyDescent="0.2">
      <c r="A58" s="30" t="s">
        <v>41</v>
      </c>
      <c r="B58" s="31" t="s">
        <v>26</v>
      </c>
      <c r="C58" s="32" t="s">
        <v>14</v>
      </c>
      <c r="D58" s="31" t="s">
        <v>57</v>
      </c>
      <c r="E58" s="31" t="s">
        <v>34</v>
      </c>
      <c r="F58" s="31" t="s">
        <v>38</v>
      </c>
      <c r="G58" s="31" t="s">
        <v>50</v>
      </c>
      <c r="H58" s="31" t="s">
        <v>59</v>
      </c>
      <c r="I58" s="31" t="s">
        <v>42</v>
      </c>
      <c r="J58" s="31" t="s">
        <v>0</v>
      </c>
      <c r="K58" s="103" t="s">
        <v>0</v>
      </c>
      <c r="L58" s="31" t="s">
        <v>0</v>
      </c>
      <c r="M58" s="35">
        <f t="shared" si="13"/>
        <v>1567011447.01</v>
      </c>
      <c r="N58" s="35">
        <f t="shared" si="14"/>
        <v>0</v>
      </c>
      <c r="O58" s="35">
        <f t="shared" si="14"/>
        <v>0</v>
      </c>
    </row>
    <row r="59" spans="1:15" ht="47.25" x14ac:dyDescent="0.2">
      <c r="A59" s="65" t="s">
        <v>60</v>
      </c>
      <c r="B59" s="66" t="s">
        <v>26</v>
      </c>
      <c r="C59" s="67" t="s">
        <v>14</v>
      </c>
      <c r="D59" s="66" t="s">
        <v>57</v>
      </c>
      <c r="E59" s="66" t="s">
        <v>34</v>
      </c>
      <c r="F59" s="66" t="s">
        <v>38</v>
      </c>
      <c r="G59" s="66" t="s">
        <v>50</v>
      </c>
      <c r="H59" s="66" t="s">
        <v>59</v>
      </c>
      <c r="I59" s="66" t="s">
        <v>42</v>
      </c>
      <c r="J59" s="86" t="s">
        <v>191</v>
      </c>
      <c r="K59" s="69">
        <v>160</v>
      </c>
      <c r="L59" s="68" t="s">
        <v>61</v>
      </c>
      <c r="M59" s="70">
        <f>1603043690-48423100+743457.01+11647400</f>
        <v>1567011447.01</v>
      </c>
      <c r="N59" s="70">
        <v>0</v>
      </c>
      <c r="O59" s="70">
        <v>0</v>
      </c>
    </row>
    <row r="60" spans="1:15" ht="47.25" x14ac:dyDescent="0.2">
      <c r="A60" s="30" t="s">
        <v>62</v>
      </c>
      <c r="B60" s="31" t="s">
        <v>26</v>
      </c>
      <c r="C60" s="32" t="s">
        <v>14</v>
      </c>
      <c r="D60" s="31" t="s">
        <v>63</v>
      </c>
      <c r="E60" s="31" t="s">
        <v>0</v>
      </c>
      <c r="F60" s="31" t="s">
        <v>0</v>
      </c>
      <c r="G60" s="31" t="s">
        <v>0</v>
      </c>
      <c r="H60" s="33" t="s">
        <v>0</v>
      </c>
      <c r="I60" s="33" t="s">
        <v>0</v>
      </c>
      <c r="J60" s="33" t="s">
        <v>0</v>
      </c>
      <c r="K60" s="34" t="s">
        <v>0</v>
      </c>
      <c r="L60" s="33" t="s">
        <v>0</v>
      </c>
      <c r="M60" s="35">
        <f t="shared" ref="M60:M68" si="15">M61</f>
        <v>775565475.42999995</v>
      </c>
      <c r="N60" s="35">
        <f t="shared" ref="N60:O68" si="16">N61</f>
        <v>572276000</v>
      </c>
      <c r="O60" s="35">
        <f t="shared" si="16"/>
        <v>0</v>
      </c>
    </row>
    <row r="61" spans="1:15" ht="31.5" x14ac:dyDescent="0.2">
      <c r="A61" s="30" t="s">
        <v>33</v>
      </c>
      <c r="B61" s="31" t="s">
        <v>26</v>
      </c>
      <c r="C61" s="32" t="s">
        <v>14</v>
      </c>
      <c r="D61" s="31" t="s">
        <v>63</v>
      </c>
      <c r="E61" s="31" t="s">
        <v>34</v>
      </c>
      <c r="F61" s="31" t="s">
        <v>0</v>
      </c>
      <c r="G61" s="31" t="s">
        <v>0</v>
      </c>
      <c r="H61" s="33" t="s">
        <v>0</v>
      </c>
      <c r="I61" s="33" t="s">
        <v>0</v>
      </c>
      <c r="J61" s="33" t="s">
        <v>0</v>
      </c>
      <c r="K61" s="34" t="s">
        <v>0</v>
      </c>
      <c r="L61" s="33" t="s">
        <v>0</v>
      </c>
      <c r="M61" s="35">
        <f t="shared" si="15"/>
        <v>775565475.42999995</v>
      </c>
      <c r="N61" s="35">
        <f t="shared" si="16"/>
        <v>572276000</v>
      </c>
      <c r="O61" s="35">
        <f t="shared" si="16"/>
        <v>0</v>
      </c>
    </row>
    <row r="62" spans="1:15" ht="78.75" x14ac:dyDescent="0.2">
      <c r="A62" s="30" t="s">
        <v>47</v>
      </c>
      <c r="B62" s="31" t="s">
        <v>26</v>
      </c>
      <c r="C62" s="32" t="s">
        <v>14</v>
      </c>
      <c r="D62" s="31" t="s">
        <v>63</v>
      </c>
      <c r="E62" s="31" t="s">
        <v>34</v>
      </c>
      <c r="F62" s="31" t="s">
        <v>0</v>
      </c>
      <c r="G62" s="31" t="s">
        <v>0</v>
      </c>
      <c r="H62" s="33" t="s">
        <v>0</v>
      </c>
      <c r="I62" s="33" t="s">
        <v>0</v>
      </c>
      <c r="J62" s="33" t="s">
        <v>0</v>
      </c>
      <c r="K62" s="34" t="s">
        <v>0</v>
      </c>
      <c r="L62" s="33" t="s">
        <v>0</v>
      </c>
      <c r="M62" s="35">
        <f t="shared" si="15"/>
        <v>775565475.42999995</v>
      </c>
      <c r="N62" s="35">
        <f t="shared" si="16"/>
        <v>572276000</v>
      </c>
      <c r="O62" s="35">
        <f t="shared" si="16"/>
        <v>0</v>
      </c>
    </row>
    <row r="63" spans="1:15" ht="15.75" x14ac:dyDescent="0.2">
      <c r="A63" s="82" t="s">
        <v>48</v>
      </c>
      <c r="B63" s="31" t="s">
        <v>26</v>
      </c>
      <c r="C63" s="32" t="s">
        <v>14</v>
      </c>
      <c r="D63" s="31" t="s">
        <v>63</v>
      </c>
      <c r="E63" s="31" t="s">
        <v>34</v>
      </c>
      <c r="F63" s="31" t="s">
        <v>38</v>
      </c>
      <c r="G63" s="31" t="s">
        <v>0</v>
      </c>
      <c r="H63" s="31" t="s">
        <v>0</v>
      </c>
      <c r="I63" s="31" t="s">
        <v>0</v>
      </c>
      <c r="J63" s="31" t="s">
        <v>0</v>
      </c>
      <c r="K63" s="103" t="s">
        <v>0</v>
      </c>
      <c r="L63" s="31" t="s">
        <v>0</v>
      </c>
      <c r="M63" s="35">
        <f t="shared" si="15"/>
        <v>775565475.42999995</v>
      </c>
      <c r="N63" s="35">
        <f t="shared" si="16"/>
        <v>572276000</v>
      </c>
      <c r="O63" s="35">
        <f t="shared" si="16"/>
        <v>0</v>
      </c>
    </row>
    <row r="64" spans="1:15" ht="15.75" x14ac:dyDescent="0.2">
      <c r="A64" s="82" t="s">
        <v>64</v>
      </c>
      <c r="B64" s="31" t="s">
        <v>26</v>
      </c>
      <c r="C64" s="32" t="s">
        <v>14</v>
      </c>
      <c r="D64" s="31" t="s">
        <v>63</v>
      </c>
      <c r="E64" s="31" t="s">
        <v>34</v>
      </c>
      <c r="F64" s="31" t="s">
        <v>38</v>
      </c>
      <c r="G64" s="31" t="s">
        <v>65</v>
      </c>
      <c r="H64" s="31" t="s">
        <v>0</v>
      </c>
      <c r="I64" s="31" t="s">
        <v>0</v>
      </c>
      <c r="J64" s="31" t="s">
        <v>0</v>
      </c>
      <c r="K64" s="103" t="s">
        <v>0</v>
      </c>
      <c r="L64" s="31" t="s">
        <v>0</v>
      </c>
      <c r="M64" s="35">
        <f>M65+M68</f>
        <v>775565475.42999995</v>
      </c>
      <c r="N64" s="35">
        <f t="shared" ref="N64:O64" si="17">N65+N68</f>
        <v>572276000</v>
      </c>
      <c r="O64" s="35">
        <f t="shared" si="17"/>
        <v>0</v>
      </c>
    </row>
    <row r="65" spans="1:18" ht="47.25" x14ac:dyDescent="0.2">
      <c r="A65" s="82" t="s">
        <v>69</v>
      </c>
      <c r="B65" s="31" t="s">
        <v>26</v>
      </c>
      <c r="C65" s="32" t="s">
        <v>14</v>
      </c>
      <c r="D65" s="31" t="s">
        <v>63</v>
      </c>
      <c r="E65" s="31" t="s">
        <v>34</v>
      </c>
      <c r="F65" s="31" t="s">
        <v>38</v>
      </c>
      <c r="G65" s="31" t="s">
        <v>65</v>
      </c>
      <c r="H65" s="31" t="s">
        <v>70</v>
      </c>
      <c r="I65" s="33" t="s">
        <v>0</v>
      </c>
      <c r="J65" s="31"/>
      <c r="K65" s="103"/>
      <c r="L65" s="31"/>
      <c r="M65" s="35">
        <f>M66</f>
        <v>500000</v>
      </c>
      <c r="N65" s="35">
        <f t="shared" ref="N65:O65" si="18">N66</f>
        <v>0</v>
      </c>
      <c r="O65" s="35">
        <f t="shared" si="18"/>
        <v>0</v>
      </c>
    </row>
    <row r="66" spans="1:18" ht="63" x14ac:dyDescent="0.2">
      <c r="A66" s="82" t="s">
        <v>41</v>
      </c>
      <c r="B66" s="31" t="s">
        <v>26</v>
      </c>
      <c r="C66" s="32" t="s">
        <v>14</v>
      </c>
      <c r="D66" s="31" t="s">
        <v>63</v>
      </c>
      <c r="E66" s="31" t="s">
        <v>34</v>
      </c>
      <c r="F66" s="31" t="s">
        <v>38</v>
      </c>
      <c r="G66" s="31" t="s">
        <v>65</v>
      </c>
      <c r="H66" s="31" t="s">
        <v>70</v>
      </c>
      <c r="I66" s="31" t="s">
        <v>42</v>
      </c>
      <c r="J66" s="31"/>
      <c r="K66" s="103"/>
      <c r="L66" s="31"/>
      <c r="M66" s="35">
        <f>M67</f>
        <v>500000</v>
      </c>
      <c r="N66" s="35">
        <f t="shared" ref="N66:O66" si="19">N67</f>
        <v>0</v>
      </c>
      <c r="O66" s="35">
        <f t="shared" si="19"/>
        <v>0</v>
      </c>
    </row>
    <row r="67" spans="1:18" s="62" customFormat="1" ht="47.25" x14ac:dyDescent="0.2">
      <c r="A67" s="95" t="s">
        <v>438</v>
      </c>
      <c r="B67" s="66" t="s">
        <v>26</v>
      </c>
      <c r="C67" s="66" t="s">
        <v>14</v>
      </c>
      <c r="D67" s="66" t="s">
        <v>63</v>
      </c>
      <c r="E67" s="66" t="s">
        <v>34</v>
      </c>
      <c r="F67" s="66" t="s">
        <v>38</v>
      </c>
      <c r="G67" s="66" t="s">
        <v>65</v>
      </c>
      <c r="H67" s="66" t="s">
        <v>70</v>
      </c>
      <c r="I67" s="66" t="s">
        <v>42</v>
      </c>
      <c r="J67" s="86" t="s">
        <v>54</v>
      </c>
      <c r="K67" s="104">
        <v>35</v>
      </c>
      <c r="L67" s="86" t="s">
        <v>55</v>
      </c>
      <c r="M67" s="70">
        <v>500000</v>
      </c>
      <c r="N67" s="70">
        <v>0</v>
      </c>
      <c r="O67" s="70">
        <v>0</v>
      </c>
      <c r="P67" s="61"/>
      <c r="Q67" s="61"/>
      <c r="R67" s="61"/>
    </row>
    <row r="68" spans="1:18" ht="47.25" x14ac:dyDescent="0.2">
      <c r="A68" s="30" t="s">
        <v>66</v>
      </c>
      <c r="B68" s="31" t="s">
        <v>26</v>
      </c>
      <c r="C68" s="32" t="s">
        <v>14</v>
      </c>
      <c r="D68" s="31" t="s">
        <v>63</v>
      </c>
      <c r="E68" s="31" t="s">
        <v>34</v>
      </c>
      <c r="F68" s="31" t="s">
        <v>38</v>
      </c>
      <c r="G68" s="31" t="s">
        <v>65</v>
      </c>
      <c r="H68" s="31" t="s">
        <v>67</v>
      </c>
      <c r="I68" s="33" t="s">
        <v>0</v>
      </c>
      <c r="J68" s="33" t="s">
        <v>0</v>
      </c>
      <c r="K68" s="34" t="s">
        <v>0</v>
      </c>
      <c r="L68" s="33" t="s">
        <v>0</v>
      </c>
      <c r="M68" s="35">
        <f t="shared" si="15"/>
        <v>775065475.42999995</v>
      </c>
      <c r="N68" s="35">
        <f t="shared" si="16"/>
        <v>572276000</v>
      </c>
      <c r="O68" s="35">
        <f t="shared" si="16"/>
        <v>0</v>
      </c>
    </row>
    <row r="69" spans="1:18" ht="63" x14ac:dyDescent="0.2">
      <c r="A69" s="30" t="s">
        <v>41</v>
      </c>
      <c r="B69" s="31" t="s">
        <v>26</v>
      </c>
      <c r="C69" s="32" t="s">
        <v>14</v>
      </c>
      <c r="D69" s="31" t="s">
        <v>63</v>
      </c>
      <c r="E69" s="31" t="s">
        <v>34</v>
      </c>
      <c r="F69" s="31" t="s">
        <v>38</v>
      </c>
      <c r="G69" s="31" t="s">
        <v>65</v>
      </c>
      <c r="H69" s="31" t="s">
        <v>67</v>
      </c>
      <c r="I69" s="31" t="s">
        <v>42</v>
      </c>
      <c r="J69" s="31" t="s">
        <v>0</v>
      </c>
      <c r="K69" s="103" t="s">
        <v>0</v>
      </c>
      <c r="L69" s="31" t="s">
        <v>0</v>
      </c>
      <c r="M69" s="35">
        <f>M70+M71</f>
        <v>775065475.42999995</v>
      </c>
      <c r="N69" s="35">
        <f t="shared" ref="N69:O69" si="20">N70+N71</f>
        <v>572276000</v>
      </c>
      <c r="O69" s="35">
        <f t="shared" si="20"/>
        <v>0</v>
      </c>
    </row>
    <row r="70" spans="1:18" ht="57" customHeight="1" x14ac:dyDescent="0.2">
      <c r="A70" s="65" t="s">
        <v>422</v>
      </c>
      <c r="B70" s="66" t="s">
        <v>26</v>
      </c>
      <c r="C70" s="67" t="s">
        <v>14</v>
      </c>
      <c r="D70" s="66" t="s">
        <v>63</v>
      </c>
      <c r="E70" s="66" t="s">
        <v>34</v>
      </c>
      <c r="F70" s="66" t="s">
        <v>38</v>
      </c>
      <c r="G70" s="66" t="s">
        <v>65</v>
      </c>
      <c r="H70" s="66" t="s">
        <v>67</v>
      </c>
      <c r="I70" s="66" t="s">
        <v>42</v>
      </c>
      <c r="J70" s="68" t="s">
        <v>54</v>
      </c>
      <c r="K70" s="69">
        <v>800</v>
      </c>
      <c r="L70" s="68" t="s">
        <v>55</v>
      </c>
      <c r="M70" s="70">
        <f>572260593.35-30-0.35+4563112.43+198241800</f>
        <v>775065475.42999995</v>
      </c>
      <c r="N70" s="70">
        <f>452553565.22-10-0.22+77823191.8</f>
        <v>530376746.80000001</v>
      </c>
      <c r="O70" s="70">
        <v>0</v>
      </c>
    </row>
    <row r="71" spans="1:18" s="60" customFormat="1" ht="57" customHeight="1" x14ac:dyDescent="0.2">
      <c r="A71" s="65" t="s">
        <v>438</v>
      </c>
      <c r="B71" s="66" t="s">
        <v>26</v>
      </c>
      <c r="C71" s="67" t="s">
        <v>14</v>
      </c>
      <c r="D71" s="66" t="s">
        <v>63</v>
      </c>
      <c r="E71" s="66" t="s">
        <v>34</v>
      </c>
      <c r="F71" s="66" t="s">
        <v>38</v>
      </c>
      <c r="G71" s="66" t="s">
        <v>65</v>
      </c>
      <c r="H71" s="66" t="s">
        <v>67</v>
      </c>
      <c r="I71" s="66" t="s">
        <v>42</v>
      </c>
      <c r="J71" s="86" t="s">
        <v>54</v>
      </c>
      <c r="K71" s="104">
        <v>35</v>
      </c>
      <c r="L71" s="86" t="s">
        <v>55</v>
      </c>
      <c r="M71" s="70">
        <v>0</v>
      </c>
      <c r="N71" s="70">
        <v>41899253.200000003</v>
      </c>
      <c r="O71" s="70">
        <v>0</v>
      </c>
      <c r="P71" s="59"/>
      <c r="Q71" s="59"/>
      <c r="R71" s="59"/>
    </row>
    <row r="72" spans="1:18" s="21" customFormat="1" ht="31.5" x14ac:dyDescent="0.2">
      <c r="A72" s="30" t="s">
        <v>186</v>
      </c>
      <c r="B72" s="31" t="s">
        <v>26</v>
      </c>
      <c r="C72" s="32" t="s">
        <v>17</v>
      </c>
      <c r="D72" s="73"/>
      <c r="E72" s="73"/>
      <c r="F72" s="73"/>
      <c r="G72" s="73"/>
      <c r="H72" s="73"/>
      <c r="I72" s="73"/>
      <c r="J72" s="78"/>
      <c r="K72" s="79"/>
      <c r="L72" s="78"/>
      <c r="M72" s="74">
        <f t="shared" ref="M72:M78" si="21">M73</f>
        <v>387756655.41000003</v>
      </c>
      <c r="N72" s="74">
        <f t="shared" ref="N72:O72" si="22">N73</f>
        <v>30000000</v>
      </c>
      <c r="O72" s="74">
        <f t="shared" si="22"/>
        <v>0</v>
      </c>
      <c r="P72" s="29"/>
      <c r="Q72" s="29"/>
      <c r="R72" s="29"/>
    </row>
    <row r="73" spans="1:18" ht="47.25" x14ac:dyDescent="0.2">
      <c r="A73" s="30" t="s">
        <v>68</v>
      </c>
      <c r="B73" s="31" t="s">
        <v>26</v>
      </c>
      <c r="C73" s="32" t="s">
        <v>17</v>
      </c>
      <c r="D73" s="31" t="s">
        <v>30</v>
      </c>
      <c r="E73" s="31" t="s">
        <v>0</v>
      </c>
      <c r="F73" s="31" t="s">
        <v>0</v>
      </c>
      <c r="G73" s="31" t="s">
        <v>0</v>
      </c>
      <c r="H73" s="33" t="s">
        <v>0</v>
      </c>
      <c r="I73" s="33" t="s">
        <v>0</v>
      </c>
      <c r="J73" s="33" t="s">
        <v>0</v>
      </c>
      <c r="K73" s="34" t="s">
        <v>0</v>
      </c>
      <c r="L73" s="33" t="s">
        <v>0</v>
      </c>
      <c r="M73" s="35">
        <f t="shared" si="21"/>
        <v>387756655.41000003</v>
      </c>
      <c r="N73" s="35">
        <f t="shared" ref="N73:O78" si="23">N74</f>
        <v>30000000</v>
      </c>
      <c r="O73" s="35">
        <f t="shared" si="23"/>
        <v>0</v>
      </c>
    </row>
    <row r="74" spans="1:18" ht="31.5" x14ac:dyDescent="0.2">
      <c r="A74" s="30" t="s">
        <v>33</v>
      </c>
      <c r="B74" s="31" t="s">
        <v>26</v>
      </c>
      <c r="C74" s="32" t="s">
        <v>17</v>
      </c>
      <c r="D74" s="31" t="s">
        <v>30</v>
      </c>
      <c r="E74" s="31" t="s">
        <v>34</v>
      </c>
      <c r="F74" s="31" t="s">
        <v>0</v>
      </c>
      <c r="G74" s="31" t="s">
        <v>0</v>
      </c>
      <c r="H74" s="33" t="s">
        <v>0</v>
      </c>
      <c r="I74" s="33" t="s">
        <v>0</v>
      </c>
      <c r="J74" s="33" t="s">
        <v>0</v>
      </c>
      <c r="K74" s="34" t="s">
        <v>0</v>
      </c>
      <c r="L74" s="33" t="s">
        <v>0</v>
      </c>
      <c r="M74" s="35">
        <f t="shared" si="21"/>
        <v>387756655.41000003</v>
      </c>
      <c r="N74" s="35">
        <f t="shared" si="23"/>
        <v>30000000</v>
      </c>
      <c r="O74" s="35">
        <f t="shared" si="23"/>
        <v>0</v>
      </c>
    </row>
    <row r="75" spans="1:18" ht="78.75" x14ac:dyDescent="0.2">
      <c r="A75" s="30" t="s">
        <v>47</v>
      </c>
      <c r="B75" s="31" t="s">
        <v>26</v>
      </c>
      <c r="C75" s="32" t="s">
        <v>17</v>
      </c>
      <c r="D75" s="31" t="s">
        <v>30</v>
      </c>
      <c r="E75" s="31" t="s">
        <v>34</v>
      </c>
      <c r="F75" s="31"/>
      <c r="G75" s="31"/>
      <c r="H75" s="33"/>
      <c r="I75" s="33"/>
      <c r="J75" s="33"/>
      <c r="K75" s="34"/>
      <c r="L75" s="33"/>
      <c r="M75" s="35">
        <f t="shared" si="21"/>
        <v>387756655.41000003</v>
      </c>
      <c r="N75" s="35">
        <f t="shared" si="23"/>
        <v>30000000</v>
      </c>
      <c r="O75" s="35">
        <f t="shared" si="23"/>
        <v>0</v>
      </c>
    </row>
    <row r="76" spans="1:18" ht="15.75" x14ac:dyDescent="0.2">
      <c r="A76" s="82" t="s">
        <v>48</v>
      </c>
      <c r="B76" s="31" t="s">
        <v>26</v>
      </c>
      <c r="C76" s="32" t="s">
        <v>17</v>
      </c>
      <c r="D76" s="31" t="s">
        <v>30</v>
      </c>
      <c r="E76" s="31" t="s">
        <v>34</v>
      </c>
      <c r="F76" s="31" t="s">
        <v>38</v>
      </c>
      <c r="G76" s="31" t="s">
        <v>0</v>
      </c>
      <c r="H76" s="31" t="s">
        <v>0</v>
      </c>
      <c r="I76" s="31" t="s">
        <v>0</v>
      </c>
      <c r="J76" s="31" t="s">
        <v>0</v>
      </c>
      <c r="K76" s="103" t="s">
        <v>0</v>
      </c>
      <c r="L76" s="31" t="s">
        <v>0</v>
      </c>
      <c r="M76" s="35">
        <f t="shared" si="21"/>
        <v>387756655.41000003</v>
      </c>
      <c r="N76" s="35">
        <f t="shared" si="23"/>
        <v>30000000</v>
      </c>
      <c r="O76" s="35">
        <f t="shared" si="23"/>
        <v>0</v>
      </c>
    </row>
    <row r="77" spans="1:18" ht="15.75" x14ac:dyDescent="0.2">
      <c r="A77" s="82" t="s">
        <v>49</v>
      </c>
      <c r="B77" s="31" t="s">
        <v>26</v>
      </c>
      <c r="C77" s="32" t="s">
        <v>17</v>
      </c>
      <c r="D77" s="31" t="s">
        <v>30</v>
      </c>
      <c r="E77" s="31" t="s">
        <v>34</v>
      </c>
      <c r="F77" s="31" t="s">
        <v>38</v>
      </c>
      <c r="G77" s="31" t="s">
        <v>50</v>
      </c>
      <c r="H77" s="31" t="s">
        <v>0</v>
      </c>
      <c r="I77" s="31" t="s">
        <v>0</v>
      </c>
      <c r="J77" s="31" t="s">
        <v>0</v>
      </c>
      <c r="K77" s="103" t="s">
        <v>0</v>
      </c>
      <c r="L77" s="31" t="s">
        <v>0</v>
      </c>
      <c r="M77" s="35">
        <f t="shared" si="21"/>
        <v>387756655.41000003</v>
      </c>
      <c r="N77" s="35">
        <f t="shared" si="23"/>
        <v>30000000</v>
      </c>
      <c r="O77" s="35">
        <f t="shared" si="23"/>
        <v>0</v>
      </c>
    </row>
    <row r="78" spans="1:18" ht="47.25" x14ac:dyDescent="0.2">
      <c r="A78" s="30" t="s">
        <v>69</v>
      </c>
      <c r="B78" s="31" t="s">
        <v>26</v>
      </c>
      <c r="C78" s="32" t="s">
        <v>17</v>
      </c>
      <c r="D78" s="31" t="s">
        <v>30</v>
      </c>
      <c r="E78" s="31" t="s">
        <v>34</v>
      </c>
      <c r="F78" s="31" t="s">
        <v>38</v>
      </c>
      <c r="G78" s="31" t="s">
        <v>50</v>
      </c>
      <c r="H78" s="31" t="s">
        <v>70</v>
      </c>
      <c r="I78" s="33" t="s">
        <v>0</v>
      </c>
      <c r="J78" s="33" t="s">
        <v>0</v>
      </c>
      <c r="K78" s="34" t="s">
        <v>0</v>
      </c>
      <c r="L78" s="33" t="s">
        <v>0</v>
      </c>
      <c r="M78" s="35">
        <f t="shared" si="21"/>
        <v>387756655.41000003</v>
      </c>
      <c r="N78" s="35">
        <f t="shared" si="23"/>
        <v>30000000</v>
      </c>
      <c r="O78" s="35">
        <f t="shared" si="23"/>
        <v>0</v>
      </c>
    </row>
    <row r="79" spans="1:18" ht="63" x14ac:dyDescent="0.2">
      <c r="A79" s="30" t="s">
        <v>41</v>
      </c>
      <c r="B79" s="31" t="s">
        <v>26</v>
      </c>
      <c r="C79" s="32" t="s">
        <v>17</v>
      </c>
      <c r="D79" s="31" t="s">
        <v>30</v>
      </c>
      <c r="E79" s="31" t="s">
        <v>34</v>
      </c>
      <c r="F79" s="31" t="s">
        <v>38</v>
      </c>
      <c r="G79" s="31" t="s">
        <v>50</v>
      </c>
      <c r="H79" s="31" t="s">
        <v>70</v>
      </c>
      <c r="I79" s="31" t="s">
        <v>42</v>
      </c>
      <c r="J79" s="31" t="s">
        <v>0</v>
      </c>
      <c r="K79" s="103" t="s">
        <v>0</v>
      </c>
      <c r="L79" s="31" t="s">
        <v>0</v>
      </c>
      <c r="M79" s="35">
        <f>M80+M81+M82+M83+M84</f>
        <v>387756655.41000003</v>
      </c>
      <c r="N79" s="35">
        <f t="shared" ref="N79:O79" si="24">N80+N81+N82+N83+N84</f>
        <v>30000000</v>
      </c>
      <c r="O79" s="35">
        <f t="shared" si="24"/>
        <v>0</v>
      </c>
    </row>
    <row r="80" spans="1:18" ht="47.25" x14ac:dyDescent="0.2">
      <c r="A80" s="65" t="s">
        <v>71</v>
      </c>
      <c r="B80" s="66" t="s">
        <v>26</v>
      </c>
      <c r="C80" s="67" t="s">
        <v>17</v>
      </c>
      <c r="D80" s="66" t="s">
        <v>30</v>
      </c>
      <c r="E80" s="66" t="s">
        <v>34</v>
      </c>
      <c r="F80" s="66" t="s">
        <v>38</v>
      </c>
      <c r="G80" s="66" t="s">
        <v>50</v>
      </c>
      <c r="H80" s="66" t="s">
        <v>70</v>
      </c>
      <c r="I80" s="66" t="s">
        <v>42</v>
      </c>
      <c r="J80" s="68" t="s">
        <v>190</v>
      </c>
      <c r="K80" s="69">
        <v>50</v>
      </c>
      <c r="L80" s="86" t="s">
        <v>55</v>
      </c>
      <c r="M80" s="70">
        <v>500000</v>
      </c>
      <c r="N80" s="70">
        <v>30000000</v>
      </c>
      <c r="O80" s="70">
        <v>0</v>
      </c>
    </row>
    <row r="81" spans="1:18" ht="63" x14ac:dyDescent="0.2">
      <c r="A81" s="65" t="s">
        <v>72</v>
      </c>
      <c r="B81" s="66" t="s">
        <v>26</v>
      </c>
      <c r="C81" s="67" t="s">
        <v>17</v>
      </c>
      <c r="D81" s="66" t="s">
        <v>30</v>
      </c>
      <c r="E81" s="66" t="s">
        <v>34</v>
      </c>
      <c r="F81" s="66" t="s">
        <v>38</v>
      </c>
      <c r="G81" s="66" t="s">
        <v>50</v>
      </c>
      <c r="H81" s="66" t="s">
        <v>70</v>
      </c>
      <c r="I81" s="66" t="s">
        <v>42</v>
      </c>
      <c r="J81" s="86" t="s">
        <v>191</v>
      </c>
      <c r="K81" s="69">
        <v>60</v>
      </c>
      <c r="L81" s="86" t="s">
        <v>194</v>
      </c>
      <c r="M81" s="70">
        <v>500000</v>
      </c>
      <c r="N81" s="70">
        <v>0</v>
      </c>
      <c r="O81" s="70">
        <v>0</v>
      </c>
    </row>
    <row r="82" spans="1:18" ht="31.5" x14ac:dyDescent="0.2">
      <c r="A82" s="65" t="s">
        <v>73</v>
      </c>
      <c r="B82" s="66" t="s">
        <v>26</v>
      </c>
      <c r="C82" s="67" t="s">
        <v>17</v>
      </c>
      <c r="D82" s="66" t="s">
        <v>30</v>
      </c>
      <c r="E82" s="66" t="s">
        <v>34</v>
      </c>
      <c r="F82" s="66" t="s">
        <v>38</v>
      </c>
      <c r="G82" s="66" t="s">
        <v>50</v>
      </c>
      <c r="H82" s="66" t="s">
        <v>70</v>
      </c>
      <c r="I82" s="66" t="s">
        <v>42</v>
      </c>
      <c r="J82" s="68" t="s">
        <v>54</v>
      </c>
      <c r="K82" s="69">
        <v>35</v>
      </c>
      <c r="L82" s="86" t="s">
        <v>194</v>
      </c>
      <c r="M82" s="70">
        <v>500000</v>
      </c>
      <c r="N82" s="70">
        <v>0</v>
      </c>
      <c r="O82" s="70">
        <v>0</v>
      </c>
    </row>
    <row r="83" spans="1:18" s="60" customFormat="1" ht="47.25" x14ac:dyDescent="0.2">
      <c r="A83" s="111" t="s">
        <v>436</v>
      </c>
      <c r="B83" s="112" t="s">
        <v>26</v>
      </c>
      <c r="C83" s="113" t="s">
        <v>17</v>
      </c>
      <c r="D83" s="112" t="s">
        <v>30</v>
      </c>
      <c r="E83" s="112" t="s">
        <v>34</v>
      </c>
      <c r="F83" s="112" t="s">
        <v>38</v>
      </c>
      <c r="G83" s="112" t="s">
        <v>50</v>
      </c>
      <c r="H83" s="112" t="s">
        <v>70</v>
      </c>
      <c r="I83" s="112" t="s">
        <v>42</v>
      </c>
      <c r="J83" s="116" t="s">
        <v>191</v>
      </c>
      <c r="K83" s="115" t="s">
        <v>482</v>
      </c>
      <c r="L83" s="116" t="s">
        <v>61</v>
      </c>
      <c r="M83" s="85">
        <v>334241555.41000003</v>
      </c>
      <c r="N83" s="85">
        <v>0</v>
      </c>
      <c r="O83" s="85">
        <v>0</v>
      </c>
      <c r="P83" s="59"/>
      <c r="Q83" s="59"/>
      <c r="R83" s="59"/>
    </row>
    <row r="84" spans="1:18" s="60" customFormat="1" ht="63" x14ac:dyDescent="0.2">
      <c r="A84" s="65" t="s">
        <v>437</v>
      </c>
      <c r="B84" s="66" t="s">
        <v>26</v>
      </c>
      <c r="C84" s="67" t="s">
        <v>17</v>
      </c>
      <c r="D84" s="66" t="s">
        <v>30</v>
      </c>
      <c r="E84" s="66" t="s">
        <v>34</v>
      </c>
      <c r="F84" s="66" t="s">
        <v>38</v>
      </c>
      <c r="G84" s="66" t="s">
        <v>50</v>
      </c>
      <c r="H84" s="66" t="s">
        <v>70</v>
      </c>
      <c r="I84" s="66" t="s">
        <v>42</v>
      </c>
      <c r="J84" s="86" t="s">
        <v>102</v>
      </c>
      <c r="K84" s="69">
        <v>500</v>
      </c>
      <c r="L84" s="86" t="s">
        <v>61</v>
      </c>
      <c r="M84" s="70">
        <v>52015100</v>
      </c>
      <c r="N84" s="70">
        <v>0</v>
      </c>
      <c r="O84" s="70">
        <v>0</v>
      </c>
      <c r="P84" s="59"/>
      <c r="Q84" s="59"/>
      <c r="R84" s="59"/>
    </row>
    <row r="85" spans="1:18" ht="31.5" x14ac:dyDescent="0.2">
      <c r="A85" s="30" t="s">
        <v>84</v>
      </c>
      <c r="B85" s="31" t="s">
        <v>27</v>
      </c>
      <c r="C85" s="31" t="s">
        <v>0</v>
      </c>
      <c r="D85" s="31" t="s">
        <v>0</v>
      </c>
      <c r="E85" s="31" t="s">
        <v>0</v>
      </c>
      <c r="F85" s="31" t="s">
        <v>0</v>
      </c>
      <c r="G85" s="31" t="s">
        <v>0</v>
      </c>
      <c r="H85" s="33" t="s">
        <v>0</v>
      </c>
      <c r="I85" s="33" t="s">
        <v>0</v>
      </c>
      <c r="J85" s="33" t="s">
        <v>0</v>
      </c>
      <c r="K85" s="34" t="s">
        <v>0</v>
      </c>
      <c r="L85" s="33" t="s">
        <v>0</v>
      </c>
      <c r="M85" s="35">
        <f>M86+M95</f>
        <v>259542845.72</v>
      </c>
      <c r="N85" s="35">
        <f>N86+N95</f>
        <v>174176201.55000001</v>
      </c>
      <c r="O85" s="35">
        <f>O86+O95</f>
        <v>22022100</v>
      </c>
    </row>
    <row r="86" spans="1:18" ht="31.5" x14ac:dyDescent="0.2">
      <c r="A86" s="30" t="s">
        <v>187</v>
      </c>
      <c r="B86" s="32" t="s">
        <v>27</v>
      </c>
      <c r="C86" s="32" t="s">
        <v>14</v>
      </c>
      <c r="D86" s="31"/>
      <c r="E86" s="31"/>
      <c r="F86" s="31"/>
      <c r="G86" s="31"/>
      <c r="H86" s="33"/>
      <c r="I86" s="33"/>
      <c r="J86" s="33"/>
      <c r="K86" s="34"/>
      <c r="L86" s="33"/>
      <c r="M86" s="35">
        <f t="shared" ref="M86:M93" si="25">M87</f>
        <v>159730900</v>
      </c>
      <c r="N86" s="35">
        <f t="shared" ref="N86:O91" si="26">N87</f>
        <v>72769100</v>
      </c>
      <c r="O86" s="35">
        <f t="shared" si="26"/>
        <v>0</v>
      </c>
    </row>
    <row r="87" spans="1:18" ht="31.5" x14ac:dyDescent="0.2">
      <c r="A87" s="30" t="s">
        <v>85</v>
      </c>
      <c r="B87" s="31" t="s">
        <v>27</v>
      </c>
      <c r="C87" s="32" t="s">
        <v>14</v>
      </c>
      <c r="D87" s="31" t="s">
        <v>86</v>
      </c>
      <c r="E87" s="31" t="s">
        <v>0</v>
      </c>
      <c r="F87" s="31" t="s">
        <v>0</v>
      </c>
      <c r="G87" s="31" t="s">
        <v>0</v>
      </c>
      <c r="H87" s="33" t="s">
        <v>0</v>
      </c>
      <c r="I87" s="33" t="s">
        <v>0</v>
      </c>
      <c r="J87" s="33" t="s">
        <v>0</v>
      </c>
      <c r="K87" s="34" t="s">
        <v>0</v>
      </c>
      <c r="L87" s="33" t="s">
        <v>0</v>
      </c>
      <c r="M87" s="35">
        <f t="shared" si="25"/>
        <v>159730900</v>
      </c>
      <c r="N87" s="35">
        <f t="shared" si="26"/>
        <v>72769100</v>
      </c>
      <c r="O87" s="35">
        <f t="shared" si="26"/>
        <v>0</v>
      </c>
    </row>
    <row r="88" spans="1:18" ht="31.5" x14ac:dyDescent="0.2">
      <c r="A88" s="30" t="s">
        <v>33</v>
      </c>
      <c r="B88" s="31" t="s">
        <v>27</v>
      </c>
      <c r="C88" s="32" t="s">
        <v>14</v>
      </c>
      <c r="D88" s="31" t="s">
        <v>86</v>
      </c>
      <c r="E88" s="31" t="s">
        <v>34</v>
      </c>
      <c r="F88" s="31" t="s">
        <v>0</v>
      </c>
      <c r="G88" s="31" t="s">
        <v>0</v>
      </c>
      <c r="H88" s="33" t="s">
        <v>0</v>
      </c>
      <c r="I88" s="33" t="s">
        <v>0</v>
      </c>
      <c r="J88" s="33" t="s">
        <v>0</v>
      </c>
      <c r="K88" s="34" t="s">
        <v>0</v>
      </c>
      <c r="L88" s="33" t="s">
        <v>0</v>
      </c>
      <c r="M88" s="35">
        <f t="shared" si="25"/>
        <v>159730900</v>
      </c>
      <c r="N88" s="35">
        <f t="shared" si="26"/>
        <v>72769100</v>
      </c>
      <c r="O88" s="35">
        <f t="shared" si="26"/>
        <v>0</v>
      </c>
    </row>
    <row r="89" spans="1:18" ht="78.75" x14ac:dyDescent="0.2">
      <c r="A89" s="30" t="s">
        <v>47</v>
      </c>
      <c r="B89" s="31" t="s">
        <v>27</v>
      </c>
      <c r="C89" s="32" t="s">
        <v>14</v>
      </c>
      <c r="D89" s="31" t="s">
        <v>86</v>
      </c>
      <c r="E89" s="31" t="s">
        <v>34</v>
      </c>
      <c r="F89" s="31" t="s">
        <v>0</v>
      </c>
      <c r="G89" s="31" t="s">
        <v>0</v>
      </c>
      <c r="H89" s="33" t="s">
        <v>0</v>
      </c>
      <c r="I89" s="33" t="s">
        <v>0</v>
      </c>
      <c r="J89" s="33" t="s">
        <v>0</v>
      </c>
      <c r="K89" s="34" t="s">
        <v>0</v>
      </c>
      <c r="L89" s="33" t="s">
        <v>0</v>
      </c>
      <c r="M89" s="35">
        <f t="shared" si="25"/>
        <v>159730900</v>
      </c>
      <c r="N89" s="35">
        <f t="shared" si="26"/>
        <v>72769100</v>
      </c>
      <c r="O89" s="35">
        <f t="shared" si="26"/>
        <v>0</v>
      </c>
    </row>
    <row r="90" spans="1:18" ht="15.75" x14ac:dyDescent="0.2">
      <c r="A90" s="82" t="s">
        <v>87</v>
      </c>
      <c r="B90" s="31" t="s">
        <v>27</v>
      </c>
      <c r="C90" s="32" t="s">
        <v>14</v>
      </c>
      <c r="D90" s="31" t="s">
        <v>86</v>
      </c>
      <c r="E90" s="31" t="s">
        <v>34</v>
      </c>
      <c r="F90" s="31" t="s">
        <v>88</v>
      </c>
      <c r="G90" s="31" t="s">
        <v>0</v>
      </c>
      <c r="H90" s="31" t="s">
        <v>0</v>
      </c>
      <c r="I90" s="31" t="s">
        <v>0</v>
      </c>
      <c r="J90" s="31" t="s">
        <v>0</v>
      </c>
      <c r="K90" s="103" t="s">
        <v>0</v>
      </c>
      <c r="L90" s="31" t="s">
        <v>0</v>
      </c>
      <c r="M90" s="35">
        <f t="shared" si="25"/>
        <v>159730900</v>
      </c>
      <c r="N90" s="35">
        <f t="shared" si="26"/>
        <v>72769100</v>
      </c>
      <c r="O90" s="35">
        <f t="shared" si="26"/>
        <v>0</v>
      </c>
    </row>
    <row r="91" spans="1:18" ht="15.75" x14ac:dyDescent="0.2">
      <c r="A91" s="82" t="s">
        <v>89</v>
      </c>
      <c r="B91" s="31" t="s">
        <v>27</v>
      </c>
      <c r="C91" s="32" t="s">
        <v>14</v>
      </c>
      <c r="D91" s="31" t="s">
        <v>86</v>
      </c>
      <c r="E91" s="31" t="s">
        <v>34</v>
      </c>
      <c r="F91" s="31" t="s">
        <v>88</v>
      </c>
      <c r="G91" s="31" t="s">
        <v>50</v>
      </c>
      <c r="H91" s="31" t="s">
        <v>0</v>
      </c>
      <c r="I91" s="31" t="s">
        <v>0</v>
      </c>
      <c r="J91" s="31" t="s">
        <v>0</v>
      </c>
      <c r="K91" s="103" t="s">
        <v>0</v>
      </c>
      <c r="L91" s="31" t="s">
        <v>0</v>
      </c>
      <c r="M91" s="35">
        <f t="shared" si="25"/>
        <v>159730900</v>
      </c>
      <c r="N91" s="35">
        <f t="shared" si="26"/>
        <v>72769100</v>
      </c>
      <c r="O91" s="35">
        <f t="shared" si="26"/>
        <v>0</v>
      </c>
    </row>
    <row r="92" spans="1:18" ht="31.5" x14ac:dyDescent="0.2">
      <c r="A92" s="30" t="s">
        <v>92</v>
      </c>
      <c r="B92" s="31" t="s">
        <v>27</v>
      </c>
      <c r="C92" s="32" t="s">
        <v>14</v>
      </c>
      <c r="D92" s="31" t="s">
        <v>86</v>
      </c>
      <c r="E92" s="31" t="s">
        <v>34</v>
      </c>
      <c r="F92" s="31" t="s">
        <v>88</v>
      </c>
      <c r="G92" s="31" t="s">
        <v>50</v>
      </c>
      <c r="H92" s="31" t="s">
        <v>93</v>
      </c>
      <c r="I92" s="33" t="s">
        <v>0</v>
      </c>
      <c r="J92" s="33" t="s">
        <v>0</v>
      </c>
      <c r="K92" s="34" t="s">
        <v>0</v>
      </c>
      <c r="L92" s="33" t="s">
        <v>0</v>
      </c>
      <c r="M92" s="106">
        <f t="shared" si="25"/>
        <v>159730900</v>
      </c>
      <c r="N92" s="106">
        <f t="shared" ref="N92:O93" si="27">N93</f>
        <v>72769100</v>
      </c>
      <c r="O92" s="106">
        <f t="shared" si="27"/>
        <v>0</v>
      </c>
    </row>
    <row r="93" spans="1:18" ht="63" x14ac:dyDescent="0.2">
      <c r="A93" s="30" t="s">
        <v>41</v>
      </c>
      <c r="B93" s="31" t="s">
        <v>27</v>
      </c>
      <c r="C93" s="32" t="s">
        <v>14</v>
      </c>
      <c r="D93" s="31" t="s">
        <v>86</v>
      </c>
      <c r="E93" s="31" t="s">
        <v>34</v>
      </c>
      <c r="F93" s="31" t="s">
        <v>88</v>
      </c>
      <c r="G93" s="31" t="s">
        <v>50</v>
      </c>
      <c r="H93" s="31" t="s">
        <v>93</v>
      </c>
      <c r="I93" s="31" t="s">
        <v>42</v>
      </c>
      <c r="J93" s="31" t="s">
        <v>0</v>
      </c>
      <c r="K93" s="103" t="s">
        <v>0</v>
      </c>
      <c r="L93" s="31" t="s">
        <v>0</v>
      </c>
      <c r="M93" s="35">
        <f t="shared" si="25"/>
        <v>159730900</v>
      </c>
      <c r="N93" s="35">
        <f t="shared" si="27"/>
        <v>72769100</v>
      </c>
      <c r="O93" s="35">
        <f t="shared" si="27"/>
        <v>0</v>
      </c>
    </row>
    <row r="94" spans="1:18" s="36" customFormat="1" ht="47.25" x14ac:dyDescent="0.2">
      <c r="A94" s="65" t="s">
        <v>423</v>
      </c>
      <c r="B94" s="66" t="s">
        <v>27</v>
      </c>
      <c r="C94" s="67" t="s">
        <v>14</v>
      </c>
      <c r="D94" s="66" t="s">
        <v>86</v>
      </c>
      <c r="E94" s="66" t="s">
        <v>34</v>
      </c>
      <c r="F94" s="66" t="s">
        <v>88</v>
      </c>
      <c r="G94" s="66" t="s">
        <v>50</v>
      </c>
      <c r="H94" s="66" t="s">
        <v>93</v>
      </c>
      <c r="I94" s="66" t="s">
        <v>42</v>
      </c>
      <c r="J94" s="68" t="s">
        <v>94</v>
      </c>
      <c r="K94" s="69">
        <v>422</v>
      </c>
      <c r="L94" s="68" t="s">
        <v>55</v>
      </c>
      <c r="M94" s="70">
        <f>159730900</f>
        <v>159730900</v>
      </c>
      <c r="N94" s="70">
        <v>72769100</v>
      </c>
      <c r="O94" s="70">
        <v>0</v>
      </c>
      <c r="P94" s="42"/>
      <c r="Q94" s="42"/>
      <c r="R94" s="42"/>
    </row>
    <row r="95" spans="1:18" s="21" customFormat="1" ht="31.5" x14ac:dyDescent="0.2">
      <c r="A95" s="30" t="s">
        <v>186</v>
      </c>
      <c r="B95" s="73" t="s">
        <v>27</v>
      </c>
      <c r="C95" s="73" t="s">
        <v>17</v>
      </c>
      <c r="D95" s="73"/>
      <c r="E95" s="73"/>
      <c r="F95" s="73"/>
      <c r="G95" s="73"/>
      <c r="H95" s="73"/>
      <c r="I95" s="73"/>
      <c r="J95" s="78"/>
      <c r="K95" s="79"/>
      <c r="L95" s="78"/>
      <c r="M95" s="74">
        <f>M96</f>
        <v>99811945.719999999</v>
      </c>
      <c r="N95" s="74">
        <f t="shared" ref="N95:O95" si="28">N96</f>
        <v>101407101.55</v>
      </c>
      <c r="O95" s="74">
        <f t="shared" si="28"/>
        <v>22022100</v>
      </c>
      <c r="P95" s="29"/>
      <c r="Q95" s="29"/>
      <c r="R95" s="29"/>
    </row>
    <row r="96" spans="1:18" ht="31.5" x14ac:dyDescent="0.2">
      <c r="A96" s="30" t="s">
        <v>97</v>
      </c>
      <c r="B96" s="31" t="s">
        <v>27</v>
      </c>
      <c r="C96" s="32" t="s">
        <v>17</v>
      </c>
      <c r="D96" s="31" t="s">
        <v>30</v>
      </c>
      <c r="E96" s="31" t="s">
        <v>0</v>
      </c>
      <c r="F96" s="31" t="s">
        <v>0</v>
      </c>
      <c r="G96" s="31" t="s">
        <v>0</v>
      </c>
      <c r="H96" s="33" t="s">
        <v>0</v>
      </c>
      <c r="I96" s="33" t="s">
        <v>0</v>
      </c>
      <c r="J96" s="33" t="s">
        <v>0</v>
      </c>
      <c r="K96" s="34" t="s">
        <v>0</v>
      </c>
      <c r="L96" s="33" t="s">
        <v>0</v>
      </c>
      <c r="M96" s="35">
        <f>M97+M104</f>
        <v>99811945.719999999</v>
      </c>
      <c r="N96" s="35">
        <f t="shared" ref="N96:O96" si="29">N97+N104</f>
        <v>101407101.55</v>
      </c>
      <c r="O96" s="35">
        <f t="shared" si="29"/>
        <v>22022100</v>
      </c>
    </row>
    <row r="97" spans="1:18" ht="31.5" x14ac:dyDescent="0.2">
      <c r="A97" s="30" t="s">
        <v>95</v>
      </c>
      <c r="B97" s="31" t="s">
        <v>27</v>
      </c>
      <c r="C97" s="32" t="s">
        <v>17</v>
      </c>
      <c r="D97" s="31" t="s">
        <v>30</v>
      </c>
      <c r="E97" s="31" t="s">
        <v>96</v>
      </c>
      <c r="F97" s="31" t="s">
        <v>0</v>
      </c>
      <c r="G97" s="31" t="s">
        <v>0</v>
      </c>
      <c r="H97" s="33" t="s">
        <v>0</v>
      </c>
      <c r="I97" s="33" t="s">
        <v>0</v>
      </c>
      <c r="J97" s="33" t="s">
        <v>0</v>
      </c>
      <c r="K97" s="34" t="s">
        <v>0</v>
      </c>
      <c r="L97" s="33" t="s">
        <v>0</v>
      </c>
      <c r="M97" s="35">
        <f t="shared" ref="M97:M102" si="30">M98</f>
        <v>60418300</v>
      </c>
      <c r="N97" s="35">
        <f t="shared" ref="N97:O102" si="31">N98</f>
        <v>70414690</v>
      </c>
      <c r="O97" s="35">
        <f t="shared" si="31"/>
        <v>0</v>
      </c>
    </row>
    <row r="98" spans="1:18" s="36" customFormat="1" ht="78.75" x14ac:dyDescent="0.2">
      <c r="A98" s="30" t="s">
        <v>198</v>
      </c>
      <c r="B98" s="31" t="s">
        <v>27</v>
      </c>
      <c r="C98" s="32" t="s">
        <v>17</v>
      </c>
      <c r="D98" s="31" t="s">
        <v>30</v>
      </c>
      <c r="E98" s="31" t="s">
        <v>96</v>
      </c>
      <c r="F98" s="31"/>
      <c r="G98" s="31"/>
      <c r="H98" s="33"/>
      <c r="I98" s="33"/>
      <c r="J98" s="33"/>
      <c r="K98" s="34"/>
      <c r="L98" s="33"/>
      <c r="M98" s="35">
        <f t="shared" si="30"/>
        <v>60418300</v>
      </c>
      <c r="N98" s="35">
        <f t="shared" si="31"/>
        <v>70414690</v>
      </c>
      <c r="O98" s="35">
        <f t="shared" si="31"/>
        <v>0</v>
      </c>
      <c r="P98" s="42"/>
      <c r="Q98" s="42"/>
      <c r="R98" s="42"/>
    </row>
    <row r="99" spans="1:18" ht="15.75" x14ac:dyDescent="0.2">
      <c r="A99" s="82" t="s">
        <v>87</v>
      </c>
      <c r="B99" s="31" t="s">
        <v>27</v>
      </c>
      <c r="C99" s="32" t="s">
        <v>17</v>
      </c>
      <c r="D99" s="31" t="s">
        <v>30</v>
      </c>
      <c r="E99" s="31" t="s">
        <v>96</v>
      </c>
      <c r="F99" s="31" t="s">
        <v>88</v>
      </c>
      <c r="G99" s="31" t="s">
        <v>0</v>
      </c>
      <c r="H99" s="31" t="s">
        <v>0</v>
      </c>
      <c r="I99" s="31" t="s">
        <v>0</v>
      </c>
      <c r="J99" s="31" t="s">
        <v>0</v>
      </c>
      <c r="K99" s="103" t="s">
        <v>0</v>
      </c>
      <c r="L99" s="31" t="s">
        <v>0</v>
      </c>
      <c r="M99" s="35">
        <f t="shared" si="30"/>
        <v>60418300</v>
      </c>
      <c r="N99" s="35">
        <f t="shared" si="31"/>
        <v>70414690</v>
      </c>
      <c r="O99" s="35">
        <f t="shared" si="31"/>
        <v>0</v>
      </c>
    </row>
    <row r="100" spans="1:18" ht="15.75" x14ac:dyDescent="0.2">
      <c r="A100" s="82" t="s">
        <v>89</v>
      </c>
      <c r="B100" s="31" t="s">
        <v>27</v>
      </c>
      <c r="C100" s="32" t="s">
        <v>17</v>
      </c>
      <c r="D100" s="31" t="s">
        <v>30</v>
      </c>
      <c r="E100" s="31" t="s">
        <v>96</v>
      </c>
      <c r="F100" s="31" t="s">
        <v>88</v>
      </c>
      <c r="G100" s="31" t="s">
        <v>50</v>
      </c>
      <c r="H100" s="31" t="s">
        <v>0</v>
      </c>
      <c r="I100" s="31" t="s">
        <v>0</v>
      </c>
      <c r="J100" s="31" t="s">
        <v>0</v>
      </c>
      <c r="K100" s="103" t="s">
        <v>0</v>
      </c>
      <c r="L100" s="31" t="s">
        <v>0</v>
      </c>
      <c r="M100" s="35">
        <f t="shared" si="30"/>
        <v>60418300</v>
      </c>
      <c r="N100" s="35">
        <f t="shared" si="31"/>
        <v>70414690</v>
      </c>
      <c r="O100" s="35">
        <f t="shared" si="31"/>
        <v>0</v>
      </c>
    </row>
    <row r="101" spans="1:18" ht="47.25" x14ac:dyDescent="0.2">
      <c r="A101" s="30" t="s">
        <v>69</v>
      </c>
      <c r="B101" s="31" t="s">
        <v>27</v>
      </c>
      <c r="C101" s="32" t="s">
        <v>17</v>
      </c>
      <c r="D101" s="31" t="s">
        <v>30</v>
      </c>
      <c r="E101" s="31" t="s">
        <v>96</v>
      </c>
      <c r="F101" s="31" t="s">
        <v>88</v>
      </c>
      <c r="G101" s="31" t="s">
        <v>50</v>
      </c>
      <c r="H101" s="31" t="s">
        <v>70</v>
      </c>
      <c r="I101" s="33" t="s">
        <v>0</v>
      </c>
      <c r="J101" s="33" t="s">
        <v>0</v>
      </c>
      <c r="K101" s="34" t="s">
        <v>0</v>
      </c>
      <c r="L101" s="33" t="s">
        <v>0</v>
      </c>
      <c r="M101" s="35">
        <f t="shared" si="30"/>
        <v>60418300</v>
      </c>
      <c r="N101" s="35">
        <f t="shared" si="31"/>
        <v>70414690</v>
      </c>
      <c r="O101" s="35">
        <f t="shared" si="31"/>
        <v>0</v>
      </c>
    </row>
    <row r="102" spans="1:18" ht="94.5" x14ac:dyDescent="0.2">
      <c r="A102" s="30" t="s">
        <v>98</v>
      </c>
      <c r="B102" s="31" t="s">
        <v>27</v>
      </c>
      <c r="C102" s="32" t="s">
        <v>17</v>
      </c>
      <c r="D102" s="31" t="s">
        <v>30</v>
      </c>
      <c r="E102" s="31" t="s">
        <v>96</v>
      </c>
      <c r="F102" s="31" t="s">
        <v>88</v>
      </c>
      <c r="G102" s="31" t="s">
        <v>50</v>
      </c>
      <c r="H102" s="31" t="s">
        <v>70</v>
      </c>
      <c r="I102" s="31" t="s">
        <v>99</v>
      </c>
      <c r="J102" s="31" t="s">
        <v>0</v>
      </c>
      <c r="K102" s="103" t="s">
        <v>0</v>
      </c>
      <c r="L102" s="31" t="s">
        <v>0</v>
      </c>
      <c r="M102" s="35">
        <f t="shared" si="30"/>
        <v>60418300</v>
      </c>
      <c r="N102" s="35">
        <f t="shared" si="31"/>
        <v>70414690</v>
      </c>
      <c r="O102" s="35">
        <f t="shared" si="31"/>
        <v>0</v>
      </c>
    </row>
    <row r="103" spans="1:18" ht="47.25" x14ac:dyDescent="0.2">
      <c r="A103" s="65" t="s">
        <v>100</v>
      </c>
      <c r="B103" s="66" t="s">
        <v>27</v>
      </c>
      <c r="C103" s="67" t="s">
        <v>17</v>
      </c>
      <c r="D103" s="66" t="s">
        <v>30</v>
      </c>
      <c r="E103" s="66" t="s">
        <v>96</v>
      </c>
      <c r="F103" s="66" t="s">
        <v>88</v>
      </c>
      <c r="G103" s="66" t="s">
        <v>50</v>
      </c>
      <c r="H103" s="66" t="s">
        <v>70</v>
      </c>
      <c r="I103" s="66" t="s">
        <v>99</v>
      </c>
      <c r="J103" s="68" t="s">
        <v>199</v>
      </c>
      <c r="K103" s="69">
        <v>40000</v>
      </c>
      <c r="L103" s="68" t="s">
        <v>55</v>
      </c>
      <c r="M103" s="70">
        <v>60418300</v>
      </c>
      <c r="N103" s="70">
        <v>70414690</v>
      </c>
      <c r="O103" s="70">
        <v>0</v>
      </c>
    </row>
    <row r="104" spans="1:18" ht="31.5" x14ac:dyDescent="0.2">
      <c r="A104" s="30" t="s">
        <v>33</v>
      </c>
      <c r="B104" s="31" t="s">
        <v>27</v>
      </c>
      <c r="C104" s="32" t="s">
        <v>17</v>
      </c>
      <c r="D104" s="31" t="s">
        <v>30</v>
      </c>
      <c r="E104" s="31" t="s">
        <v>34</v>
      </c>
      <c r="F104" s="31" t="s">
        <v>0</v>
      </c>
      <c r="G104" s="31" t="s">
        <v>0</v>
      </c>
      <c r="H104" s="33" t="s">
        <v>0</v>
      </c>
      <c r="I104" s="33" t="s">
        <v>0</v>
      </c>
      <c r="J104" s="33" t="s">
        <v>0</v>
      </c>
      <c r="K104" s="34" t="s">
        <v>0</v>
      </c>
      <c r="L104" s="33" t="s">
        <v>0</v>
      </c>
      <c r="M104" s="35">
        <f t="shared" ref="M104:M108" si="32">M105</f>
        <v>39393645.719999999</v>
      </c>
      <c r="N104" s="35">
        <f t="shared" ref="N104:O108" si="33">N105</f>
        <v>30992411.550000001</v>
      </c>
      <c r="O104" s="35">
        <f t="shared" si="33"/>
        <v>22022100</v>
      </c>
    </row>
    <row r="105" spans="1:18" ht="78.75" x14ac:dyDescent="0.2">
      <c r="A105" s="30" t="s">
        <v>47</v>
      </c>
      <c r="B105" s="31" t="s">
        <v>27</v>
      </c>
      <c r="C105" s="32" t="s">
        <v>17</v>
      </c>
      <c r="D105" s="31" t="s">
        <v>30</v>
      </c>
      <c r="E105" s="31" t="s">
        <v>34</v>
      </c>
      <c r="F105" s="31" t="s">
        <v>0</v>
      </c>
      <c r="G105" s="31" t="s">
        <v>0</v>
      </c>
      <c r="H105" s="33" t="s">
        <v>0</v>
      </c>
      <c r="I105" s="33" t="s">
        <v>0</v>
      </c>
      <c r="J105" s="33" t="s">
        <v>0</v>
      </c>
      <c r="K105" s="34" t="s">
        <v>0</v>
      </c>
      <c r="L105" s="33" t="s">
        <v>0</v>
      </c>
      <c r="M105" s="35">
        <f t="shared" si="32"/>
        <v>39393645.719999999</v>
      </c>
      <c r="N105" s="35">
        <f t="shared" si="33"/>
        <v>30992411.550000001</v>
      </c>
      <c r="O105" s="35">
        <f t="shared" si="33"/>
        <v>22022100</v>
      </c>
    </row>
    <row r="106" spans="1:18" ht="15.75" x14ac:dyDescent="0.2">
      <c r="A106" s="82" t="s">
        <v>87</v>
      </c>
      <c r="B106" s="31" t="s">
        <v>27</v>
      </c>
      <c r="C106" s="32" t="s">
        <v>17</v>
      </c>
      <c r="D106" s="31" t="s">
        <v>30</v>
      </c>
      <c r="E106" s="31" t="s">
        <v>34</v>
      </c>
      <c r="F106" s="31" t="s">
        <v>88</v>
      </c>
      <c r="G106" s="31" t="s">
        <v>0</v>
      </c>
      <c r="H106" s="31" t="s">
        <v>0</v>
      </c>
      <c r="I106" s="31" t="s">
        <v>0</v>
      </c>
      <c r="J106" s="31" t="s">
        <v>0</v>
      </c>
      <c r="K106" s="103" t="s">
        <v>0</v>
      </c>
      <c r="L106" s="31" t="s">
        <v>0</v>
      </c>
      <c r="M106" s="35">
        <f t="shared" si="32"/>
        <v>39393645.719999999</v>
      </c>
      <c r="N106" s="35">
        <f t="shared" si="33"/>
        <v>30992411.550000001</v>
      </c>
      <c r="O106" s="35">
        <f t="shared" si="33"/>
        <v>22022100</v>
      </c>
    </row>
    <row r="107" spans="1:18" ht="15.75" x14ac:dyDescent="0.2">
      <c r="A107" s="82" t="s">
        <v>89</v>
      </c>
      <c r="B107" s="31" t="s">
        <v>27</v>
      </c>
      <c r="C107" s="32" t="s">
        <v>17</v>
      </c>
      <c r="D107" s="31" t="s">
        <v>30</v>
      </c>
      <c r="E107" s="31" t="s">
        <v>34</v>
      </c>
      <c r="F107" s="31" t="s">
        <v>88</v>
      </c>
      <c r="G107" s="31" t="s">
        <v>50</v>
      </c>
      <c r="H107" s="31" t="s">
        <v>0</v>
      </c>
      <c r="I107" s="31" t="s">
        <v>0</v>
      </c>
      <c r="J107" s="31" t="s">
        <v>0</v>
      </c>
      <c r="K107" s="103" t="s">
        <v>0</v>
      </c>
      <c r="L107" s="31" t="s">
        <v>0</v>
      </c>
      <c r="M107" s="35">
        <f t="shared" si="32"/>
        <v>39393645.719999999</v>
      </c>
      <c r="N107" s="35">
        <f t="shared" si="33"/>
        <v>30992411.550000001</v>
      </c>
      <c r="O107" s="35">
        <f t="shared" si="33"/>
        <v>22022100</v>
      </c>
    </row>
    <row r="108" spans="1:18" ht="47.25" x14ac:dyDescent="0.2">
      <c r="A108" s="30" t="s">
        <v>69</v>
      </c>
      <c r="B108" s="31" t="s">
        <v>27</v>
      </c>
      <c r="C108" s="32" t="s">
        <v>17</v>
      </c>
      <c r="D108" s="31" t="s">
        <v>30</v>
      </c>
      <c r="E108" s="31" t="s">
        <v>34</v>
      </c>
      <c r="F108" s="31" t="s">
        <v>88</v>
      </c>
      <c r="G108" s="31" t="s">
        <v>50</v>
      </c>
      <c r="H108" s="31" t="s">
        <v>70</v>
      </c>
      <c r="I108" s="33" t="s">
        <v>0</v>
      </c>
      <c r="J108" s="33" t="s">
        <v>0</v>
      </c>
      <c r="K108" s="34" t="s">
        <v>0</v>
      </c>
      <c r="L108" s="33" t="s">
        <v>0</v>
      </c>
      <c r="M108" s="35">
        <f t="shared" si="32"/>
        <v>39393645.719999999</v>
      </c>
      <c r="N108" s="35">
        <f t="shared" si="33"/>
        <v>30992411.550000001</v>
      </c>
      <c r="O108" s="35">
        <f t="shared" si="33"/>
        <v>22022100</v>
      </c>
    </row>
    <row r="109" spans="1:18" ht="63" x14ac:dyDescent="0.2">
      <c r="A109" s="30" t="s">
        <v>41</v>
      </c>
      <c r="B109" s="31" t="s">
        <v>27</v>
      </c>
      <c r="C109" s="32" t="s">
        <v>17</v>
      </c>
      <c r="D109" s="31" t="s">
        <v>30</v>
      </c>
      <c r="E109" s="31" t="s">
        <v>34</v>
      </c>
      <c r="F109" s="31" t="s">
        <v>88</v>
      </c>
      <c r="G109" s="31" t="s">
        <v>50</v>
      </c>
      <c r="H109" s="31" t="s">
        <v>70</v>
      </c>
      <c r="I109" s="31" t="s">
        <v>42</v>
      </c>
      <c r="J109" s="31" t="s">
        <v>0</v>
      </c>
      <c r="K109" s="103" t="s">
        <v>0</v>
      </c>
      <c r="L109" s="31" t="s">
        <v>0</v>
      </c>
      <c r="M109" s="35">
        <f>M110+M111+M112</f>
        <v>39393645.719999999</v>
      </c>
      <c r="N109" s="35">
        <f t="shared" ref="N109:O109" si="34">N110+N111+N112</f>
        <v>30992411.550000001</v>
      </c>
      <c r="O109" s="35">
        <f t="shared" si="34"/>
        <v>22022100</v>
      </c>
    </row>
    <row r="110" spans="1:18" s="36" customFormat="1" ht="78.75" x14ac:dyDescent="0.2">
      <c r="A110" s="65" t="s">
        <v>101</v>
      </c>
      <c r="B110" s="66" t="s">
        <v>27</v>
      </c>
      <c r="C110" s="67" t="s">
        <v>17</v>
      </c>
      <c r="D110" s="66" t="s">
        <v>30</v>
      </c>
      <c r="E110" s="66" t="s">
        <v>34</v>
      </c>
      <c r="F110" s="66" t="s">
        <v>88</v>
      </c>
      <c r="G110" s="66" t="s">
        <v>50</v>
      </c>
      <c r="H110" s="66" t="s">
        <v>70</v>
      </c>
      <c r="I110" s="66" t="s">
        <v>42</v>
      </c>
      <c r="J110" s="68" t="s">
        <v>102</v>
      </c>
      <c r="K110" s="69">
        <v>2254</v>
      </c>
      <c r="L110" s="86" t="s">
        <v>111</v>
      </c>
      <c r="M110" s="70">
        <f>3053345.72+934000</f>
        <v>3987345.72</v>
      </c>
      <c r="N110" s="70">
        <v>10914000</v>
      </c>
      <c r="O110" s="70">
        <v>2022100</v>
      </c>
      <c r="P110" s="42"/>
      <c r="Q110" s="42"/>
      <c r="R110" s="42"/>
    </row>
    <row r="111" spans="1:18" s="60" customFormat="1" ht="47.25" x14ac:dyDescent="0.2">
      <c r="A111" s="65" t="s">
        <v>439</v>
      </c>
      <c r="B111" s="66" t="s">
        <v>27</v>
      </c>
      <c r="C111" s="67" t="s">
        <v>17</v>
      </c>
      <c r="D111" s="66" t="s">
        <v>30</v>
      </c>
      <c r="E111" s="66" t="s">
        <v>34</v>
      </c>
      <c r="F111" s="66" t="s">
        <v>88</v>
      </c>
      <c r="G111" s="66" t="s">
        <v>50</v>
      </c>
      <c r="H111" s="66" t="s">
        <v>70</v>
      </c>
      <c r="I111" s="66" t="s">
        <v>42</v>
      </c>
      <c r="J111" s="68" t="s">
        <v>94</v>
      </c>
      <c r="K111" s="69">
        <v>422</v>
      </c>
      <c r="L111" s="86" t="s">
        <v>55</v>
      </c>
      <c r="M111" s="70">
        <v>15406300</v>
      </c>
      <c r="N111" s="70">
        <v>0</v>
      </c>
      <c r="O111" s="70">
        <v>0</v>
      </c>
      <c r="P111" s="59"/>
      <c r="Q111" s="59"/>
      <c r="R111" s="59"/>
    </row>
    <row r="112" spans="1:18" s="60" customFormat="1" ht="94.5" x14ac:dyDescent="0.2">
      <c r="A112" s="65" t="s">
        <v>90</v>
      </c>
      <c r="B112" s="66" t="s">
        <v>27</v>
      </c>
      <c r="C112" s="67" t="s">
        <v>17</v>
      </c>
      <c r="D112" s="66" t="s">
        <v>30</v>
      </c>
      <c r="E112" s="66" t="s">
        <v>34</v>
      </c>
      <c r="F112" s="66" t="s">
        <v>88</v>
      </c>
      <c r="G112" s="66" t="s">
        <v>50</v>
      </c>
      <c r="H112" s="66" t="s">
        <v>70</v>
      </c>
      <c r="I112" s="66" t="s">
        <v>42</v>
      </c>
      <c r="J112" s="68" t="s">
        <v>91</v>
      </c>
      <c r="K112" s="69">
        <v>4000</v>
      </c>
      <c r="L112" s="86" t="s">
        <v>111</v>
      </c>
      <c r="M112" s="70">
        <v>20000000</v>
      </c>
      <c r="N112" s="70">
        <v>20078411.550000001</v>
      </c>
      <c r="O112" s="70">
        <v>20000000</v>
      </c>
      <c r="P112" s="59"/>
      <c r="Q112" s="59"/>
      <c r="R112" s="59"/>
    </row>
    <row r="113" spans="1:18" s="64" customFormat="1" ht="31.5" x14ac:dyDescent="0.2">
      <c r="A113" s="30" t="s">
        <v>256</v>
      </c>
      <c r="B113" s="31" t="s">
        <v>251</v>
      </c>
      <c r="C113" s="31"/>
      <c r="D113" s="31"/>
      <c r="E113" s="31"/>
      <c r="F113" s="31"/>
      <c r="G113" s="31"/>
      <c r="H113" s="31"/>
      <c r="I113" s="31"/>
      <c r="J113" s="107"/>
      <c r="K113" s="108"/>
      <c r="L113" s="107"/>
      <c r="M113" s="35">
        <f t="shared" ref="M113:M125" si="35">M114</f>
        <v>121000000</v>
      </c>
      <c r="N113" s="35">
        <f t="shared" ref="N113:O125" si="36">N114</f>
        <v>130000000</v>
      </c>
      <c r="O113" s="35">
        <f t="shared" si="36"/>
        <v>0</v>
      </c>
      <c r="P113" s="63"/>
      <c r="Q113" s="63"/>
      <c r="R113" s="63"/>
    </row>
    <row r="114" spans="1:18" s="64" customFormat="1" ht="31.5" x14ac:dyDescent="0.2">
      <c r="A114" s="30" t="s">
        <v>186</v>
      </c>
      <c r="B114" s="31" t="s">
        <v>251</v>
      </c>
      <c r="C114" s="31" t="s">
        <v>17</v>
      </c>
      <c r="D114" s="31"/>
      <c r="E114" s="31"/>
      <c r="F114" s="31"/>
      <c r="G114" s="31"/>
      <c r="H114" s="31"/>
      <c r="I114" s="31"/>
      <c r="J114" s="107"/>
      <c r="K114" s="108"/>
      <c r="L114" s="107"/>
      <c r="M114" s="35">
        <f t="shared" si="35"/>
        <v>121000000</v>
      </c>
      <c r="N114" s="35">
        <f t="shared" si="36"/>
        <v>130000000</v>
      </c>
      <c r="O114" s="35">
        <f t="shared" si="36"/>
        <v>0</v>
      </c>
      <c r="P114" s="63"/>
      <c r="Q114" s="63"/>
      <c r="R114" s="63"/>
    </row>
    <row r="115" spans="1:18" s="64" customFormat="1" ht="47.25" x14ac:dyDescent="0.2">
      <c r="A115" s="30" t="s">
        <v>255</v>
      </c>
      <c r="B115" s="31" t="s">
        <v>251</v>
      </c>
      <c r="C115" s="31" t="s">
        <v>17</v>
      </c>
      <c r="D115" s="31" t="s">
        <v>36</v>
      </c>
      <c r="E115" s="31"/>
      <c r="F115" s="31"/>
      <c r="G115" s="31"/>
      <c r="H115" s="31"/>
      <c r="I115" s="31"/>
      <c r="J115" s="107"/>
      <c r="K115" s="108"/>
      <c r="L115" s="107"/>
      <c r="M115" s="35">
        <f t="shared" si="35"/>
        <v>121000000</v>
      </c>
      <c r="N115" s="35">
        <f t="shared" si="36"/>
        <v>130000000</v>
      </c>
      <c r="O115" s="35">
        <f t="shared" si="36"/>
        <v>0</v>
      </c>
      <c r="P115" s="63"/>
      <c r="Q115" s="63"/>
      <c r="R115" s="63"/>
    </row>
    <row r="116" spans="1:18" s="64" customFormat="1" ht="31.5" x14ac:dyDescent="0.2">
      <c r="A116" s="30" t="s">
        <v>33</v>
      </c>
      <c r="B116" s="31" t="s">
        <v>251</v>
      </c>
      <c r="C116" s="31" t="s">
        <v>17</v>
      </c>
      <c r="D116" s="31" t="s">
        <v>36</v>
      </c>
      <c r="E116" s="31" t="s">
        <v>34</v>
      </c>
      <c r="F116" s="31"/>
      <c r="G116" s="31"/>
      <c r="H116" s="31"/>
      <c r="I116" s="31"/>
      <c r="J116" s="107"/>
      <c r="K116" s="108"/>
      <c r="L116" s="107"/>
      <c r="M116" s="35">
        <f t="shared" si="35"/>
        <v>121000000</v>
      </c>
      <c r="N116" s="35">
        <f t="shared" si="36"/>
        <v>130000000</v>
      </c>
      <c r="O116" s="35">
        <f t="shared" si="36"/>
        <v>0</v>
      </c>
      <c r="P116" s="63"/>
      <c r="Q116" s="63"/>
      <c r="R116" s="63"/>
    </row>
    <row r="117" spans="1:18" s="64" customFormat="1" ht="78.75" x14ac:dyDescent="0.2">
      <c r="A117" s="30" t="s">
        <v>47</v>
      </c>
      <c r="B117" s="31" t="s">
        <v>251</v>
      </c>
      <c r="C117" s="31" t="s">
        <v>17</v>
      </c>
      <c r="D117" s="31" t="s">
        <v>36</v>
      </c>
      <c r="E117" s="31" t="s">
        <v>34</v>
      </c>
      <c r="F117" s="31"/>
      <c r="G117" s="31"/>
      <c r="H117" s="31"/>
      <c r="I117" s="31"/>
      <c r="J117" s="107"/>
      <c r="K117" s="108"/>
      <c r="L117" s="107"/>
      <c r="M117" s="35">
        <f t="shared" si="35"/>
        <v>121000000</v>
      </c>
      <c r="N117" s="35">
        <f t="shared" si="36"/>
        <v>130000000</v>
      </c>
      <c r="O117" s="35">
        <f t="shared" si="36"/>
        <v>0</v>
      </c>
      <c r="P117" s="63"/>
      <c r="Q117" s="63"/>
      <c r="R117" s="63"/>
    </row>
    <row r="118" spans="1:18" s="64" customFormat="1" ht="15.75" x14ac:dyDescent="0.2">
      <c r="A118" s="30" t="s">
        <v>224</v>
      </c>
      <c r="B118" s="31" t="s">
        <v>251</v>
      </c>
      <c r="C118" s="31" t="s">
        <v>17</v>
      </c>
      <c r="D118" s="31" t="s">
        <v>36</v>
      </c>
      <c r="E118" s="31" t="s">
        <v>34</v>
      </c>
      <c r="F118" s="31" t="s">
        <v>30</v>
      </c>
      <c r="G118" s="31"/>
      <c r="H118" s="31"/>
      <c r="I118" s="31"/>
      <c r="J118" s="107"/>
      <c r="K118" s="108"/>
      <c r="L118" s="107"/>
      <c r="M118" s="35">
        <f>M119+M123</f>
        <v>121000000</v>
      </c>
      <c r="N118" s="35">
        <f t="shared" ref="N118:O118" si="37">N119+N123</f>
        <v>130000000</v>
      </c>
      <c r="O118" s="35">
        <f t="shared" si="37"/>
        <v>0</v>
      </c>
      <c r="P118" s="63"/>
      <c r="Q118" s="63"/>
      <c r="R118" s="63"/>
    </row>
    <row r="119" spans="1:18" s="64" customFormat="1" ht="15.75" x14ac:dyDescent="0.2">
      <c r="A119" s="30" t="s">
        <v>223</v>
      </c>
      <c r="B119" s="31" t="s">
        <v>251</v>
      </c>
      <c r="C119" s="31" t="s">
        <v>17</v>
      </c>
      <c r="D119" s="31" t="s">
        <v>36</v>
      </c>
      <c r="E119" s="31" t="s">
        <v>34</v>
      </c>
      <c r="F119" s="31" t="s">
        <v>30</v>
      </c>
      <c r="G119" s="31" t="s">
        <v>65</v>
      </c>
      <c r="H119" s="31"/>
      <c r="I119" s="31"/>
      <c r="J119" s="107"/>
      <c r="K119" s="108"/>
      <c r="L119" s="107"/>
      <c r="M119" s="35">
        <f>M120</f>
        <v>1000000</v>
      </c>
      <c r="N119" s="35">
        <f t="shared" ref="N119:O121" si="38">N120</f>
        <v>0</v>
      </c>
      <c r="O119" s="35">
        <f t="shared" si="38"/>
        <v>0</v>
      </c>
      <c r="P119" s="63"/>
      <c r="Q119" s="63"/>
      <c r="R119" s="63"/>
    </row>
    <row r="120" spans="1:18" s="64" customFormat="1" ht="47.25" x14ac:dyDescent="0.2">
      <c r="A120" s="30" t="s">
        <v>69</v>
      </c>
      <c r="B120" s="31" t="s">
        <v>251</v>
      </c>
      <c r="C120" s="31" t="s">
        <v>17</v>
      </c>
      <c r="D120" s="31" t="s">
        <v>36</v>
      </c>
      <c r="E120" s="31" t="s">
        <v>34</v>
      </c>
      <c r="F120" s="31" t="s">
        <v>30</v>
      </c>
      <c r="G120" s="31" t="s">
        <v>65</v>
      </c>
      <c r="H120" s="31" t="s">
        <v>70</v>
      </c>
      <c r="I120" s="31"/>
      <c r="J120" s="107"/>
      <c r="K120" s="108"/>
      <c r="L120" s="107"/>
      <c r="M120" s="35">
        <f>M121</f>
        <v>1000000</v>
      </c>
      <c r="N120" s="35">
        <f t="shared" si="38"/>
        <v>0</v>
      </c>
      <c r="O120" s="35">
        <f t="shared" si="38"/>
        <v>0</v>
      </c>
      <c r="P120" s="63"/>
      <c r="Q120" s="63"/>
      <c r="R120" s="63"/>
    </row>
    <row r="121" spans="1:18" s="64" customFormat="1" ht="63" x14ac:dyDescent="0.2">
      <c r="A121" s="30" t="s">
        <v>41</v>
      </c>
      <c r="B121" s="31" t="s">
        <v>251</v>
      </c>
      <c r="C121" s="31" t="s">
        <v>17</v>
      </c>
      <c r="D121" s="31" t="s">
        <v>36</v>
      </c>
      <c r="E121" s="31" t="s">
        <v>34</v>
      </c>
      <c r="F121" s="31" t="s">
        <v>30</v>
      </c>
      <c r="G121" s="31" t="s">
        <v>65</v>
      </c>
      <c r="H121" s="31" t="s">
        <v>70</v>
      </c>
      <c r="I121" s="31" t="s">
        <v>42</v>
      </c>
      <c r="J121" s="107"/>
      <c r="K121" s="108"/>
      <c r="L121" s="107"/>
      <c r="M121" s="35">
        <f>M122</f>
        <v>1000000</v>
      </c>
      <c r="N121" s="35">
        <f t="shared" si="38"/>
        <v>0</v>
      </c>
      <c r="O121" s="35">
        <f t="shared" si="38"/>
        <v>0</v>
      </c>
      <c r="P121" s="63"/>
      <c r="Q121" s="63"/>
      <c r="R121" s="63"/>
    </row>
    <row r="122" spans="1:18" s="62" customFormat="1" ht="47.25" x14ac:dyDescent="0.2">
      <c r="A122" s="65" t="s">
        <v>440</v>
      </c>
      <c r="B122" s="66" t="s">
        <v>251</v>
      </c>
      <c r="C122" s="66" t="s">
        <v>17</v>
      </c>
      <c r="D122" s="66" t="s">
        <v>36</v>
      </c>
      <c r="E122" s="66" t="s">
        <v>34</v>
      </c>
      <c r="F122" s="66" t="s">
        <v>30</v>
      </c>
      <c r="G122" s="66" t="s">
        <v>65</v>
      </c>
      <c r="H122" s="66" t="s">
        <v>70</v>
      </c>
      <c r="I122" s="66" t="s">
        <v>42</v>
      </c>
      <c r="J122" s="86" t="s">
        <v>94</v>
      </c>
      <c r="K122" s="104" t="s">
        <v>483</v>
      </c>
      <c r="L122" s="86" t="s">
        <v>55</v>
      </c>
      <c r="M122" s="70">
        <v>1000000</v>
      </c>
      <c r="N122" s="70">
        <v>0</v>
      </c>
      <c r="O122" s="70">
        <v>0</v>
      </c>
      <c r="P122" s="61"/>
      <c r="Q122" s="61"/>
      <c r="R122" s="61"/>
    </row>
    <row r="123" spans="1:18" s="64" customFormat="1" ht="15.75" x14ac:dyDescent="0.2">
      <c r="A123" s="30" t="s">
        <v>264</v>
      </c>
      <c r="B123" s="31" t="s">
        <v>251</v>
      </c>
      <c r="C123" s="31" t="s">
        <v>17</v>
      </c>
      <c r="D123" s="31" t="s">
        <v>36</v>
      </c>
      <c r="E123" s="31" t="s">
        <v>34</v>
      </c>
      <c r="F123" s="31" t="s">
        <v>30</v>
      </c>
      <c r="G123" s="31" t="s">
        <v>203</v>
      </c>
      <c r="H123" s="31"/>
      <c r="I123" s="31"/>
      <c r="J123" s="107"/>
      <c r="K123" s="108"/>
      <c r="L123" s="107"/>
      <c r="M123" s="35">
        <f t="shared" si="35"/>
        <v>120000000</v>
      </c>
      <c r="N123" s="35">
        <f t="shared" si="36"/>
        <v>130000000</v>
      </c>
      <c r="O123" s="35">
        <f t="shared" si="36"/>
        <v>0</v>
      </c>
      <c r="P123" s="63"/>
      <c r="Q123" s="63"/>
      <c r="R123" s="63"/>
    </row>
    <row r="124" spans="1:18" s="64" customFormat="1" ht="47.25" x14ac:dyDescent="0.2">
      <c r="A124" s="30" t="s">
        <v>69</v>
      </c>
      <c r="B124" s="31" t="s">
        <v>251</v>
      </c>
      <c r="C124" s="31" t="s">
        <v>17</v>
      </c>
      <c r="D124" s="31" t="s">
        <v>36</v>
      </c>
      <c r="E124" s="31" t="s">
        <v>34</v>
      </c>
      <c r="F124" s="31" t="s">
        <v>30</v>
      </c>
      <c r="G124" s="31" t="s">
        <v>203</v>
      </c>
      <c r="H124" s="31" t="s">
        <v>70</v>
      </c>
      <c r="I124" s="31"/>
      <c r="J124" s="107"/>
      <c r="K124" s="108"/>
      <c r="L124" s="107"/>
      <c r="M124" s="35">
        <f t="shared" si="35"/>
        <v>120000000</v>
      </c>
      <c r="N124" s="35">
        <f t="shared" si="36"/>
        <v>130000000</v>
      </c>
      <c r="O124" s="35">
        <f t="shared" si="36"/>
        <v>0</v>
      </c>
      <c r="P124" s="63"/>
      <c r="Q124" s="63"/>
      <c r="R124" s="63"/>
    </row>
    <row r="125" spans="1:18" s="64" customFormat="1" ht="63" x14ac:dyDescent="0.2">
      <c r="A125" s="30" t="s">
        <v>41</v>
      </c>
      <c r="B125" s="31" t="s">
        <v>251</v>
      </c>
      <c r="C125" s="31" t="s">
        <v>17</v>
      </c>
      <c r="D125" s="31" t="s">
        <v>36</v>
      </c>
      <c r="E125" s="31" t="s">
        <v>34</v>
      </c>
      <c r="F125" s="31" t="s">
        <v>30</v>
      </c>
      <c r="G125" s="31" t="s">
        <v>203</v>
      </c>
      <c r="H125" s="31" t="s">
        <v>70</v>
      </c>
      <c r="I125" s="31" t="s">
        <v>42</v>
      </c>
      <c r="J125" s="107"/>
      <c r="K125" s="108"/>
      <c r="L125" s="107"/>
      <c r="M125" s="35">
        <f t="shared" si="35"/>
        <v>120000000</v>
      </c>
      <c r="N125" s="35">
        <f t="shared" si="36"/>
        <v>130000000</v>
      </c>
      <c r="O125" s="35">
        <f t="shared" si="36"/>
        <v>0</v>
      </c>
      <c r="P125" s="63"/>
      <c r="Q125" s="63"/>
      <c r="R125" s="63"/>
    </row>
    <row r="126" spans="1:18" s="60" customFormat="1" ht="110.25" x14ac:dyDescent="0.2">
      <c r="A126" s="65" t="s">
        <v>399</v>
      </c>
      <c r="B126" s="66" t="s">
        <v>251</v>
      </c>
      <c r="C126" s="67" t="s">
        <v>17</v>
      </c>
      <c r="D126" s="66" t="s">
        <v>36</v>
      </c>
      <c r="E126" s="66" t="s">
        <v>34</v>
      </c>
      <c r="F126" s="66" t="s">
        <v>30</v>
      </c>
      <c r="G126" s="66" t="s">
        <v>203</v>
      </c>
      <c r="H126" s="66" t="s">
        <v>70</v>
      </c>
      <c r="I126" s="66" t="s">
        <v>42</v>
      </c>
      <c r="J126" s="86" t="s">
        <v>94</v>
      </c>
      <c r="K126" s="69">
        <v>135</v>
      </c>
      <c r="L126" s="86" t="s">
        <v>55</v>
      </c>
      <c r="M126" s="70">
        <v>120000000</v>
      </c>
      <c r="N126" s="70">
        <v>130000000</v>
      </c>
      <c r="O126" s="70">
        <v>0</v>
      </c>
      <c r="P126" s="59"/>
      <c r="Q126" s="59"/>
      <c r="R126" s="59"/>
    </row>
    <row r="127" spans="1:18" ht="78.75" x14ac:dyDescent="0.2">
      <c r="A127" s="30" t="s">
        <v>103</v>
      </c>
      <c r="B127" s="31" t="s">
        <v>104</v>
      </c>
      <c r="C127" s="31" t="s">
        <v>0</v>
      </c>
      <c r="D127" s="31" t="s">
        <v>0</v>
      </c>
      <c r="E127" s="31" t="s">
        <v>0</v>
      </c>
      <c r="F127" s="31" t="s">
        <v>0</v>
      </c>
      <c r="G127" s="31" t="s">
        <v>0</v>
      </c>
      <c r="H127" s="33" t="s">
        <v>0</v>
      </c>
      <c r="I127" s="33" t="s">
        <v>0</v>
      </c>
      <c r="J127" s="33" t="s">
        <v>0</v>
      </c>
      <c r="K127" s="34" t="s">
        <v>0</v>
      </c>
      <c r="L127" s="33" t="s">
        <v>0</v>
      </c>
      <c r="M127" s="35">
        <f>M128+M137</f>
        <v>169972505.28999999</v>
      </c>
      <c r="N127" s="35">
        <f>N128+N137</f>
        <v>652471933.95000005</v>
      </c>
      <c r="O127" s="35">
        <f>O128+O137</f>
        <v>598171754.63999999</v>
      </c>
    </row>
    <row r="128" spans="1:18" s="60" customFormat="1" ht="31.5" x14ac:dyDescent="0.2">
      <c r="A128" s="30" t="s">
        <v>187</v>
      </c>
      <c r="B128" s="31" t="s">
        <v>104</v>
      </c>
      <c r="C128" s="31" t="s">
        <v>14</v>
      </c>
      <c r="D128" s="31"/>
      <c r="E128" s="31"/>
      <c r="F128" s="31"/>
      <c r="G128" s="31"/>
      <c r="H128" s="33"/>
      <c r="I128" s="33"/>
      <c r="J128" s="33"/>
      <c r="K128" s="34"/>
      <c r="L128" s="33"/>
      <c r="M128" s="35">
        <f t="shared" ref="M128:M135" si="39">M129</f>
        <v>0</v>
      </c>
      <c r="N128" s="35">
        <f t="shared" ref="N128:O135" si="40">N129</f>
        <v>477154277.94999999</v>
      </c>
      <c r="O128" s="35">
        <f t="shared" si="40"/>
        <v>0</v>
      </c>
      <c r="P128" s="59"/>
      <c r="Q128" s="59"/>
      <c r="R128" s="59"/>
    </row>
    <row r="129" spans="1:18" s="60" customFormat="1" ht="47.25" x14ac:dyDescent="0.2">
      <c r="A129" s="30" t="s">
        <v>410</v>
      </c>
      <c r="B129" s="31" t="s">
        <v>104</v>
      </c>
      <c r="C129" s="31" t="s">
        <v>14</v>
      </c>
      <c r="D129" s="31" t="s">
        <v>411</v>
      </c>
      <c r="E129" s="31" t="s">
        <v>0</v>
      </c>
      <c r="F129" s="31" t="s">
        <v>0</v>
      </c>
      <c r="G129" s="31" t="s">
        <v>0</v>
      </c>
      <c r="H129" s="31"/>
      <c r="I129" s="31"/>
      <c r="J129" s="31"/>
      <c r="K129" s="103"/>
      <c r="L129" s="31"/>
      <c r="M129" s="35">
        <f t="shared" si="39"/>
        <v>0</v>
      </c>
      <c r="N129" s="35">
        <f t="shared" si="40"/>
        <v>477154277.94999999</v>
      </c>
      <c r="O129" s="35">
        <f t="shared" si="40"/>
        <v>0</v>
      </c>
      <c r="P129" s="59"/>
      <c r="Q129" s="59"/>
      <c r="R129" s="59"/>
    </row>
    <row r="130" spans="1:18" s="60" customFormat="1" ht="31.5" x14ac:dyDescent="0.2">
      <c r="A130" s="30" t="s">
        <v>33</v>
      </c>
      <c r="B130" s="31" t="s">
        <v>104</v>
      </c>
      <c r="C130" s="31" t="s">
        <v>14</v>
      </c>
      <c r="D130" s="31" t="s">
        <v>411</v>
      </c>
      <c r="E130" s="31" t="s">
        <v>34</v>
      </c>
      <c r="F130" s="31" t="s">
        <v>0</v>
      </c>
      <c r="G130" s="31" t="s">
        <v>0</v>
      </c>
      <c r="H130" s="31"/>
      <c r="I130" s="31"/>
      <c r="J130" s="31"/>
      <c r="K130" s="103"/>
      <c r="L130" s="31"/>
      <c r="M130" s="35">
        <f t="shared" si="39"/>
        <v>0</v>
      </c>
      <c r="N130" s="35">
        <f t="shared" si="40"/>
        <v>477154277.94999999</v>
      </c>
      <c r="O130" s="35">
        <f t="shared" si="40"/>
        <v>0</v>
      </c>
      <c r="P130" s="59"/>
      <c r="Q130" s="59"/>
      <c r="R130" s="59"/>
    </row>
    <row r="131" spans="1:18" s="60" customFormat="1" ht="78.75" x14ac:dyDescent="0.2">
      <c r="A131" s="30" t="s">
        <v>185</v>
      </c>
      <c r="B131" s="31" t="s">
        <v>104</v>
      </c>
      <c r="C131" s="31" t="s">
        <v>14</v>
      </c>
      <c r="D131" s="31" t="s">
        <v>411</v>
      </c>
      <c r="E131" s="31" t="s">
        <v>34</v>
      </c>
      <c r="F131" s="31"/>
      <c r="G131" s="31"/>
      <c r="H131" s="31"/>
      <c r="I131" s="31"/>
      <c r="J131" s="31"/>
      <c r="K131" s="103"/>
      <c r="L131" s="31"/>
      <c r="M131" s="35">
        <f t="shared" si="39"/>
        <v>0</v>
      </c>
      <c r="N131" s="35">
        <f t="shared" si="40"/>
        <v>477154277.94999999</v>
      </c>
      <c r="O131" s="35">
        <f t="shared" si="40"/>
        <v>0</v>
      </c>
      <c r="P131" s="59"/>
      <c r="Q131" s="59"/>
      <c r="R131" s="59"/>
    </row>
    <row r="132" spans="1:18" s="60" customFormat="1" ht="15.75" x14ac:dyDescent="0.2">
      <c r="A132" s="30" t="s">
        <v>35</v>
      </c>
      <c r="B132" s="31" t="s">
        <v>104</v>
      </c>
      <c r="C132" s="31" t="s">
        <v>14</v>
      </c>
      <c r="D132" s="31" t="s">
        <v>411</v>
      </c>
      <c r="E132" s="31" t="s">
        <v>34</v>
      </c>
      <c r="F132" s="31" t="s">
        <v>36</v>
      </c>
      <c r="G132" s="31" t="s">
        <v>0</v>
      </c>
      <c r="H132" s="31"/>
      <c r="I132" s="31"/>
      <c r="J132" s="31"/>
      <c r="K132" s="103"/>
      <c r="L132" s="31"/>
      <c r="M132" s="35">
        <f t="shared" si="39"/>
        <v>0</v>
      </c>
      <c r="N132" s="35">
        <f t="shared" si="40"/>
        <v>477154277.94999999</v>
      </c>
      <c r="O132" s="35">
        <f t="shared" si="40"/>
        <v>0</v>
      </c>
      <c r="P132" s="59"/>
      <c r="Q132" s="59"/>
      <c r="R132" s="59"/>
    </row>
    <row r="133" spans="1:18" s="60" customFormat="1" ht="31.5" x14ac:dyDescent="0.2">
      <c r="A133" s="30" t="s">
        <v>37</v>
      </c>
      <c r="B133" s="31" t="s">
        <v>104</v>
      </c>
      <c r="C133" s="31" t="s">
        <v>14</v>
      </c>
      <c r="D133" s="31" t="s">
        <v>411</v>
      </c>
      <c r="E133" s="31" t="s">
        <v>34</v>
      </c>
      <c r="F133" s="31" t="s">
        <v>36</v>
      </c>
      <c r="G133" s="31" t="s">
        <v>38</v>
      </c>
      <c r="H133" s="31"/>
      <c r="I133" s="31"/>
      <c r="J133" s="31"/>
      <c r="K133" s="103"/>
      <c r="L133" s="31"/>
      <c r="M133" s="35">
        <f t="shared" si="39"/>
        <v>0</v>
      </c>
      <c r="N133" s="35">
        <f t="shared" si="40"/>
        <v>477154277.94999999</v>
      </c>
      <c r="O133" s="35">
        <f t="shared" si="40"/>
        <v>0</v>
      </c>
      <c r="P133" s="59"/>
      <c r="Q133" s="59"/>
      <c r="R133" s="59"/>
    </row>
    <row r="134" spans="1:18" s="60" customFormat="1" ht="94.5" x14ac:dyDescent="0.2">
      <c r="A134" s="30" t="s">
        <v>413</v>
      </c>
      <c r="B134" s="31" t="s">
        <v>104</v>
      </c>
      <c r="C134" s="31" t="s">
        <v>14</v>
      </c>
      <c r="D134" s="31" t="s">
        <v>411</v>
      </c>
      <c r="E134" s="31" t="s">
        <v>34</v>
      </c>
      <c r="F134" s="31" t="s">
        <v>36</v>
      </c>
      <c r="G134" s="31" t="s">
        <v>38</v>
      </c>
      <c r="H134" s="31" t="s">
        <v>412</v>
      </c>
      <c r="I134" s="31"/>
      <c r="J134" s="31"/>
      <c r="K134" s="103"/>
      <c r="L134" s="31"/>
      <c r="M134" s="35">
        <f t="shared" si="39"/>
        <v>0</v>
      </c>
      <c r="N134" s="35">
        <f t="shared" si="40"/>
        <v>477154277.94999999</v>
      </c>
      <c r="O134" s="35">
        <f t="shared" si="40"/>
        <v>0</v>
      </c>
      <c r="P134" s="59"/>
      <c r="Q134" s="59"/>
      <c r="R134" s="59"/>
    </row>
    <row r="135" spans="1:18" s="60" customFormat="1" ht="63" x14ac:dyDescent="0.2">
      <c r="A135" s="30" t="s">
        <v>41</v>
      </c>
      <c r="B135" s="31" t="s">
        <v>104</v>
      </c>
      <c r="C135" s="31" t="s">
        <v>14</v>
      </c>
      <c r="D135" s="31" t="s">
        <v>411</v>
      </c>
      <c r="E135" s="31" t="s">
        <v>34</v>
      </c>
      <c r="F135" s="31" t="s">
        <v>36</v>
      </c>
      <c r="G135" s="31" t="s">
        <v>38</v>
      </c>
      <c r="H135" s="31" t="s">
        <v>412</v>
      </c>
      <c r="I135" s="31" t="s">
        <v>42</v>
      </c>
      <c r="J135" s="31"/>
      <c r="K135" s="103"/>
      <c r="L135" s="31"/>
      <c r="M135" s="35">
        <f t="shared" si="39"/>
        <v>0</v>
      </c>
      <c r="N135" s="35">
        <f t="shared" si="40"/>
        <v>477154277.94999999</v>
      </c>
      <c r="O135" s="35">
        <f t="shared" si="40"/>
        <v>0</v>
      </c>
      <c r="P135" s="59"/>
      <c r="Q135" s="59"/>
      <c r="R135" s="59"/>
    </row>
    <row r="136" spans="1:18" s="62" customFormat="1" ht="63" x14ac:dyDescent="0.2">
      <c r="A136" s="65" t="s">
        <v>117</v>
      </c>
      <c r="B136" s="66" t="s">
        <v>104</v>
      </c>
      <c r="C136" s="66" t="s">
        <v>14</v>
      </c>
      <c r="D136" s="66" t="s">
        <v>411</v>
      </c>
      <c r="E136" s="66" t="s">
        <v>34</v>
      </c>
      <c r="F136" s="66" t="s">
        <v>36</v>
      </c>
      <c r="G136" s="66" t="s">
        <v>38</v>
      </c>
      <c r="H136" s="66" t="s">
        <v>412</v>
      </c>
      <c r="I136" s="66" t="s">
        <v>42</v>
      </c>
      <c r="J136" s="86" t="s">
        <v>116</v>
      </c>
      <c r="K136" s="109">
        <v>0.84750000000000003</v>
      </c>
      <c r="L136" s="86" t="s">
        <v>55</v>
      </c>
      <c r="M136" s="70">
        <v>0</v>
      </c>
      <c r="N136" s="70">
        <v>477154277.94999999</v>
      </c>
      <c r="O136" s="70">
        <v>0</v>
      </c>
      <c r="P136" s="61"/>
      <c r="Q136" s="61"/>
      <c r="R136" s="61"/>
    </row>
    <row r="137" spans="1:18" ht="31.5" x14ac:dyDescent="0.2">
      <c r="A137" s="30" t="s">
        <v>186</v>
      </c>
      <c r="B137" s="31" t="s">
        <v>104</v>
      </c>
      <c r="C137" s="32" t="s">
        <v>17</v>
      </c>
      <c r="D137" s="31" t="s">
        <v>0</v>
      </c>
      <c r="E137" s="31" t="s">
        <v>0</v>
      </c>
      <c r="F137" s="31" t="s">
        <v>0</v>
      </c>
      <c r="G137" s="31" t="s">
        <v>0</v>
      </c>
      <c r="H137" s="33" t="s">
        <v>0</v>
      </c>
      <c r="I137" s="33" t="s">
        <v>0</v>
      </c>
      <c r="J137" s="33" t="s">
        <v>0</v>
      </c>
      <c r="K137" s="34" t="s">
        <v>0</v>
      </c>
      <c r="L137" s="33" t="s">
        <v>0</v>
      </c>
      <c r="M137" s="35">
        <f>M138+M155</f>
        <v>169972505.28999999</v>
      </c>
      <c r="N137" s="35">
        <f t="shared" ref="N137:O137" si="41">N138+N155</f>
        <v>175317656</v>
      </c>
      <c r="O137" s="35">
        <f t="shared" si="41"/>
        <v>598171754.63999999</v>
      </c>
    </row>
    <row r="138" spans="1:18" ht="75.75" customHeight="1" x14ac:dyDescent="0.2">
      <c r="A138" s="30" t="s">
        <v>105</v>
      </c>
      <c r="B138" s="31" t="s">
        <v>104</v>
      </c>
      <c r="C138" s="32" t="s">
        <v>17</v>
      </c>
      <c r="D138" s="31" t="s">
        <v>106</v>
      </c>
      <c r="E138" s="31" t="s">
        <v>0</v>
      </c>
      <c r="F138" s="31" t="s">
        <v>0</v>
      </c>
      <c r="G138" s="31" t="s">
        <v>0</v>
      </c>
      <c r="H138" s="33" t="s">
        <v>0</v>
      </c>
      <c r="I138" s="33" t="s">
        <v>0</v>
      </c>
      <c r="J138" s="33" t="s">
        <v>0</v>
      </c>
      <c r="K138" s="34" t="s">
        <v>0</v>
      </c>
      <c r="L138" s="33" t="s">
        <v>0</v>
      </c>
      <c r="M138" s="35">
        <f t="shared" ref="M138:O143" si="42">M139</f>
        <v>24046771.600000001</v>
      </c>
      <c r="N138" s="35">
        <f t="shared" si="42"/>
        <v>1000000</v>
      </c>
      <c r="O138" s="35">
        <f t="shared" si="42"/>
        <v>0</v>
      </c>
    </row>
    <row r="139" spans="1:18" ht="31.5" x14ac:dyDescent="0.2">
      <c r="A139" s="30" t="s">
        <v>33</v>
      </c>
      <c r="B139" s="31" t="s">
        <v>104</v>
      </c>
      <c r="C139" s="32" t="s">
        <v>17</v>
      </c>
      <c r="D139" s="31" t="s">
        <v>106</v>
      </c>
      <c r="E139" s="31" t="s">
        <v>34</v>
      </c>
      <c r="F139" s="31" t="s">
        <v>0</v>
      </c>
      <c r="G139" s="31" t="s">
        <v>0</v>
      </c>
      <c r="H139" s="33" t="s">
        <v>0</v>
      </c>
      <c r="I139" s="33" t="s">
        <v>0</v>
      </c>
      <c r="J139" s="33" t="s">
        <v>0</v>
      </c>
      <c r="K139" s="34" t="s">
        <v>0</v>
      </c>
      <c r="L139" s="33" t="s">
        <v>0</v>
      </c>
      <c r="M139" s="35">
        <f t="shared" si="42"/>
        <v>24046771.600000001</v>
      </c>
      <c r="N139" s="35">
        <f t="shared" si="42"/>
        <v>1000000</v>
      </c>
      <c r="O139" s="35">
        <f t="shared" si="42"/>
        <v>0</v>
      </c>
    </row>
    <row r="140" spans="1:18" ht="69" customHeight="1" x14ac:dyDescent="0.2">
      <c r="A140" s="30" t="s">
        <v>47</v>
      </c>
      <c r="B140" s="31" t="s">
        <v>104</v>
      </c>
      <c r="C140" s="32" t="s">
        <v>17</v>
      </c>
      <c r="D140" s="31" t="s">
        <v>106</v>
      </c>
      <c r="E140" s="31" t="s">
        <v>34</v>
      </c>
      <c r="F140" s="31"/>
      <c r="G140" s="31"/>
      <c r="H140" s="33"/>
      <c r="I140" s="33"/>
      <c r="J140" s="33"/>
      <c r="K140" s="34"/>
      <c r="L140" s="33"/>
      <c r="M140" s="35">
        <f t="shared" si="42"/>
        <v>24046771.600000001</v>
      </c>
      <c r="N140" s="35">
        <f t="shared" si="42"/>
        <v>1000000</v>
      </c>
      <c r="O140" s="35">
        <f t="shared" si="42"/>
        <v>0</v>
      </c>
    </row>
    <row r="141" spans="1:18" ht="15.75" x14ac:dyDescent="0.2">
      <c r="A141" s="82" t="s">
        <v>107</v>
      </c>
      <c r="B141" s="31" t="s">
        <v>104</v>
      </c>
      <c r="C141" s="32" t="s">
        <v>17</v>
      </c>
      <c r="D141" s="31" t="s">
        <v>106</v>
      </c>
      <c r="E141" s="31" t="s">
        <v>34</v>
      </c>
      <c r="F141" s="31" t="s">
        <v>108</v>
      </c>
      <c r="G141" s="31" t="s">
        <v>0</v>
      </c>
      <c r="H141" s="31" t="s">
        <v>0</v>
      </c>
      <c r="I141" s="31" t="s">
        <v>0</v>
      </c>
      <c r="J141" s="31" t="s">
        <v>0</v>
      </c>
      <c r="K141" s="103" t="s">
        <v>0</v>
      </c>
      <c r="L141" s="31" t="s">
        <v>0</v>
      </c>
      <c r="M141" s="35">
        <f t="shared" si="42"/>
        <v>24046771.600000001</v>
      </c>
      <c r="N141" s="35">
        <f t="shared" si="42"/>
        <v>1000000</v>
      </c>
      <c r="O141" s="35">
        <f t="shared" si="42"/>
        <v>0</v>
      </c>
    </row>
    <row r="142" spans="1:18" ht="15.75" x14ac:dyDescent="0.2">
      <c r="A142" s="82" t="s">
        <v>109</v>
      </c>
      <c r="B142" s="31" t="s">
        <v>104</v>
      </c>
      <c r="C142" s="32" t="s">
        <v>17</v>
      </c>
      <c r="D142" s="31" t="s">
        <v>106</v>
      </c>
      <c r="E142" s="31" t="s">
        <v>34</v>
      </c>
      <c r="F142" s="31" t="s">
        <v>108</v>
      </c>
      <c r="G142" s="31" t="s">
        <v>65</v>
      </c>
      <c r="H142" s="31" t="s">
        <v>0</v>
      </c>
      <c r="I142" s="31" t="s">
        <v>0</v>
      </c>
      <c r="J142" s="31" t="s">
        <v>0</v>
      </c>
      <c r="K142" s="103" t="s">
        <v>0</v>
      </c>
      <c r="L142" s="31" t="s">
        <v>0</v>
      </c>
      <c r="M142" s="35">
        <f t="shared" si="42"/>
        <v>24046771.600000001</v>
      </c>
      <c r="N142" s="35">
        <f t="shared" si="42"/>
        <v>1000000</v>
      </c>
      <c r="O142" s="35">
        <f t="shared" si="42"/>
        <v>0</v>
      </c>
    </row>
    <row r="143" spans="1:18" ht="47.25" x14ac:dyDescent="0.2">
      <c r="A143" s="30" t="s">
        <v>69</v>
      </c>
      <c r="B143" s="31" t="s">
        <v>104</v>
      </c>
      <c r="C143" s="32" t="s">
        <v>17</v>
      </c>
      <c r="D143" s="31" t="s">
        <v>106</v>
      </c>
      <c r="E143" s="31" t="s">
        <v>34</v>
      </c>
      <c r="F143" s="31" t="s">
        <v>108</v>
      </c>
      <c r="G143" s="31" t="s">
        <v>65</v>
      </c>
      <c r="H143" s="31" t="s">
        <v>70</v>
      </c>
      <c r="I143" s="33" t="s">
        <v>0</v>
      </c>
      <c r="J143" s="33" t="s">
        <v>0</v>
      </c>
      <c r="K143" s="34" t="s">
        <v>0</v>
      </c>
      <c r="L143" s="33" t="s">
        <v>0</v>
      </c>
      <c r="M143" s="35">
        <f t="shared" si="42"/>
        <v>24046771.600000001</v>
      </c>
      <c r="N143" s="35">
        <f t="shared" si="42"/>
        <v>1000000</v>
      </c>
      <c r="O143" s="35">
        <f t="shared" si="42"/>
        <v>0</v>
      </c>
    </row>
    <row r="144" spans="1:18" ht="63" x14ac:dyDescent="0.2">
      <c r="A144" s="30" t="s">
        <v>41</v>
      </c>
      <c r="B144" s="31" t="s">
        <v>104</v>
      </c>
      <c r="C144" s="32" t="s">
        <v>17</v>
      </c>
      <c r="D144" s="31" t="s">
        <v>106</v>
      </c>
      <c r="E144" s="31" t="s">
        <v>34</v>
      </c>
      <c r="F144" s="31" t="s">
        <v>108</v>
      </c>
      <c r="G144" s="31" t="s">
        <v>65</v>
      </c>
      <c r="H144" s="31" t="s">
        <v>70</v>
      </c>
      <c r="I144" s="31" t="s">
        <v>42</v>
      </c>
      <c r="J144" s="31" t="s">
        <v>0</v>
      </c>
      <c r="K144" s="103" t="s">
        <v>0</v>
      </c>
      <c r="L144" s="31" t="s">
        <v>0</v>
      </c>
      <c r="M144" s="35">
        <f>M145+M146+M147+M148+M149+M150+M151+M152+M153+M154</f>
        <v>24046771.600000001</v>
      </c>
      <c r="N144" s="35">
        <f t="shared" ref="N144:O144" si="43">N145+N146+N147+N148+N149+N150+N151+N152+N153+N154</f>
        <v>1000000</v>
      </c>
      <c r="O144" s="35">
        <f t="shared" si="43"/>
        <v>0</v>
      </c>
    </row>
    <row r="145" spans="1:18" ht="63" x14ac:dyDescent="0.2">
      <c r="A145" s="65" t="s">
        <v>418</v>
      </c>
      <c r="B145" s="66" t="s">
        <v>104</v>
      </c>
      <c r="C145" s="67" t="s">
        <v>17</v>
      </c>
      <c r="D145" s="66" t="s">
        <v>106</v>
      </c>
      <c r="E145" s="66" t="s">
        <v>34</v>
      </c>
      <c r="F145" s="66" t="s">
        <v>108</v>
      </c>
      <c r="G145" s="66" t="s">
        <v>65</v>
      </c>
      <c r="H145" s="66" t="s">
        <v>70</v>
      </c>
      <c r="I145" s="66" t="s">
        <v>42</v>
      </c>
      <c r="J145" s="68" t="s">
        <v>110</v>
      </c>
      <c r="K145" s="69">
        <v>24</v>
      </c>
      <c r="L145" s="86" t="s">
        <v>194</v>
      </c>
      <c r="M145" s="70">
        <v>500000</v>
      </c>
      <c r="N145" s="70">
        <v>0</v>
      </c>
      <c r="O145" s="70">
        <v>0</v>
      </c>
    </row>
    <row r="146" spans="1:18" ht="63" x14ac:dyDescent="0.2">
      <c r="A146" s="65" t="s">
        <v>419</v>
      </c>
      <c r="B146" s="66" t="s">
        <v>104</v>
      </c>
      <c r="C146" s="67" t="s">
        <v>17</v>
      </c>
      <c r="D146" s="66" t="s">
        <v>106</v>
      </c>
      <c r="E146" s="66" t="s">
        <v>34</v>
      </c>
      <c r="F146" s="66" t="s">
        <v>108</v>
      </c>
      <c r="G146" s="66" t="s">
        <v>65</v>
      </c>
      <c r="H146" s="66" t="s">
        <v>70</v>
      </c>
      <c r="I146" s="66" t="s">
        <v>42</v>
      </c>
      <c r="J146" s="68" t="s">
        <v>110</v>
      </c>
      <c r="K146" s="69">
        <v>24</v>
      </c>
      <c r="L146" s="86" t="s">
        <v>194</v>
      </c>
      <c r="M146" s="70">
        <v>500000</v>
      </c>
      <c r="N146" s="70">
        <v>0</v>
      </c>
      <c r="O146" s="70">
        <v>0</v>
      </c>
    </row>
    <row r="147" spans="1:18" ht="63" x14ac:dyDescent="0.2">
      <c r="A147" s="65" t="s">
        <v>420</v>
      </c>
      <c r="B147" s="66" t="s">
        <v>104</v>
      </c>
      <c r="C147" s="67" t="s">
        <v>17</v>
      </c>
      <c r="D147" s="66" t="s">
        <v>106</v>
      </c>
      <c r="E147" s="66" t="s">
        <v>34</v>
      </c>
      <c r="F147" s="66" t="s">
        <v>108</v>
      </c>
      <c r="G147" s="66" t="s">
        <v>65</v>
      </c>
      <c r="H147" s="66" t="s">
        <v>70</v>
      </c>
      <c r="I147" s="66" t="s">
        <v>42</v>
      </c>
      <c r="J147" s="68" t="s">
        <v>110</v>
      </c>
      <c r="K147" s="69">
        <v>24</v>
      </c>
      <c r="L147" s="86" t="s">
        <v>194</v>
      </c>
      <c r="M147" s="70">
        <v>0</v>
      </c>
      <c r="N147" s="70">
        <v>500000</v>
      </c>
      <c r="O147" s="70">
        <v>0</v>
      </c>
    </row>
    <row r="148" spans="1:18" ht="63" x14ac:dyDescent="0.2">
      <c r="A148" s="65" t="s">
        <v>421</v>
      </c>
      <c r="B148" s="66" t="s">
        <v>104</v>
      </c>
      <c r="C148" s="67" t="s">
        <v>17</v>
      </c>
      <c r="D148" s="66" t="s">
        <v>106</v>
      </c>
      <c r="E148" s="66" t="s">
        <v>34</v>
      </c>
      <c r="F148" s="66" t="s">
        <v>108</v>
      </c>
      <c r="G148" s="66" t="s">
        <v>65</v>
      </c>
      <c r="H148" s="66" t="s">
        <v>70</v>
      </c>
      <c r="I148" s="66" t="s">
        <v>42</v>
      </c>
      <c r="J148" s="68" t="s">
        <v>110</v>
      </c>
      <c r="K148" s="69">
        <v>24</v>
      </c>
      <c r="L148" s="86" t="s">
        <v>194</v>
      </c>
      <c r="M148" s="70">
        <v>0</v>
      </c>
      <c r="N148" s="70">
        <v>500000</v>
      </c>
      <c r="O148" s="70">
        <v>0</v>
      </c>
    </row>
    <row r="149" spans="1:18" s="60" customFormat="1" ht="47.25" x14ac:dyDescent="0.2">
      <c r="A149" s="65" t="s">
        <v>402</v>
      </c>
      <c r="B149" s="66" t="s">
        <v>104</v>
      </c>
      <c r="C149" s="67" t="s">
        <v>17</v>
      </c>
      <c r="D149" s="66" t="s">
        <v>106</v>
      </c>
      <c r="E149" s="66" t="s">
        <v>34</v>
      </c>
      <c r="F149" s="66" t="s">
        <v>108</v>
      </c>
      <c r="G149" s="66" t="s">
        <v>65</v>
      </c>
      <c r="H149" s="66" t="s">
        <v>70</v>
      </c>
      <c r="I149" s="66" t="s">
        <v>42</v>
      </c>
      <c r="J149" s="68" t="s">
        <v>110</v>
      </c>
      <c r="K149" s="69">
        <v>24</v>
      </c>
      <c r="L149" s="86" t="s">
        <v>194</v>
      </c>
      <c r="M149" s="70">
        <v>500000</v>
      </c>
      <c r="N149" s="70">
        <v>0</v>
      </c>
      <c r="O149" s="70">
        <v>0</v>
      </c>
      <c r="P149" s="59"/>
      <c r="Q149" s="59"/>
      <c r="R149" s="59"/>
    </row>
    <row r="150" spans="1:18" s="60" customFormat="1" ht="47.25" x14ac:dyDescent="0.2">
      <c r="A150" s="65" t="s">
        <v>403</v>
      </c>
      <c r="B150" s="66" t="s">
        <v>104</v>
      </c>
      <c r="C150" s="67" t="s">
        <v>17</v>
      </c>
      <c r="D150" s="66" t="s">
        <v>106</v>
      </c>
      <c r="E150" s="66" t="s">
        <v>34</v>
      </c>
      <c r="F150" s="66" t="s">
        <v>108</v>
      </c>
      <c r="G150" s="66" t="s">
        <v>65</v>
      </c>
      <c r="H150" s="66" t="s">
        <v>70</v>
      </c>
      <c r="I150" s="66" t="s">
        <v>42</v>
      </c>
      <c r="J150" s="68" t="s">
        <v>110</v>
      </c>
      <c r="K150" s="69">
        <v>24</v>
      </c>
      <c r="L150" s="86" t="s">
        <v>194</v>
      </c>
      <c r="M150" s="70">
        <v>500000</v>
      </c>
      <c r="N150" s="70">
        <v>0</v>
      </c>
      <c r="O150" s="70">
        <v>0</v>
      </c>
      <c r="P150" s="59"/>
      <c r="Q150" s="59"/>
      <c r="R150" s="59"/>
    </row>
    <row r="151" spans="1:18" s="60" customFormat="1" ht="31.5" x14ac:dyDescent="0.2">
      <c r="A151" s="65" t="s">
        <v>458</v>
      </c>
      <c r="B151" s="66" t="s">
        <v>104</v>
      </c>
      <c r="C151" s="67" t="s">
        <v>17</v>
      </c>
      <c r="D151" s="66" t="s">
        <v>106</v>
      </c>
      <c r="E151" s="66" t="s">
        <v>34</v>
      </c>
      <c r="F151" s="66" t="s">
        <v>108</v>
      </c>
      <c r="G151" s="66" t="s">
        <v>65</v>
      </c>
      <c r="H151" s="66" t="s">
        <v>70</v>
      </c>
      <c r="I151" s="66" t="s">
        <v>42</v>
      </c>
      <c r="J151" s="68" t="s">
        <v>110</v>
      </c>
      <c r="K151" s="69">
        <v>24</v>
      </c>
      <c r="L151" s="86" t="s">
        <v>61</v>
      </c>
      <c r="M151" s="70">
        <v>7662735.2400000002</v>
      </c>
      <c r="N151" s="70">
        <v>0</v>
      </c>
      <c r="O151" s="70">
        <v>0</v>
      </c>
      <c r="P151" s="59"/>
      <c r="Q151" s="59"/>
      <c r="R151" s="59"/>
    </row>
    <row r="152" spans="1:18" s="60" customFormat="1" ht="31.5" x14ac:dyDescent="0.2">
      <c r="A152" s="65" t="s">
        <v>459</v>
      </c>
      <c r="B152" s="66" t="s">
        <v>104</v>
      </c>
      <c r="C152" s="67" t="s">
        <v>17</v>
      </c>
      <c r="D152" s="66" t="s">
        <v>106</v>
      </c>
      <c r="E152" s="66" t="s">
        <v>34</v>
      </c>
      <c r="F152" s="66" t="s">
        <v>108</v>
      </c>
      <c r="G152" s="66" t="s">
        <v>65</v>
      </c>
      <c r="H152" s="66" t="s">
        <v>70</v>
      </c>
      <c r="I152" s="66" t="s">
        <v>42</v>
      </c>
      <c r="J152" s="68" t="s">
        <v>110</v>
      </c>
      <c r="K152" s="69">
        <v>24</v>
      </c>
      <c r="L152" s="86" t="s">
        <v>61</v>
      </c>
      <c r="M152" s="70">
        <v>1880896.36</v>
      </c>
      <c r="N152" s="70">
        <v>0</v>
      </c>
      <c r="O152" s="70">
        <v>0</v>
      </c>
      <c r="P152" s="59"/>
      <c r="Q152" s="59"/>
      <c r="R152" s="59"/>
    </row>
    <row r="153" spans="1:18" s="60" customFormat="1" ht="31.5" x14ac:dyDescent="0.2">
      <c r="A153" s="65" t="s">
        <v>460</v>
      </c>
      <c r="B153" s="66" t="s">
        <v>104</v>
      </c>
      <c r="C153" s="67" t="s">
        <v>17</v>
      </c>
      <c r="D153" s="66" t="s">
        <v>106</v>
      </c>
      <c r="E153" s="66" t="s">
        <v>34</v>
      </c>
      <c r="F153" s="66" t="s">
        <v>108</v>
      </c>
      <c r="G153" s="66" t="s">
        <v>65</v>
      </c>
      <c r="H153" s="66" t="s">
        <v>70</v>
      </c>
      <c r="I153" s="66" t="s">
        <v>42</v>
      </c>
      <c r="J153" s="68" t="s">
        <v>110</v>
      </c>
      <c r="K153" s="69">
        <v>24</v>
      </c>
      <c r="L153" s="86" t="s">
        <v>61</v>
      </c>
      <c r="M153" s="70">
        <v>4901170</v>
      </c>
      <c r="N153" s="70">
        <v>0</v>
      </c>
      <c r="O153" s="70">
        <v>0</v>
      </c>
      <c r="P153" s="59"/>
      <c r="Q153" s="59"/>
      <c r="R153" s="59"/>
    </row>
    <row r="154" spans="1:18" s="60" customFormat="1" ht="31.5" x14ac:dyDescent="0.2">
      <c r="A154" s="65" t="s">
        <v>461</v>
      </c>
      <c r="B154" s="66" t="s">
        <v>104</v>
      </c>
      <c r="C154" s="67" t="s">
        <v>17</v>
      </c>
      <c r="D154" s="66" t="s">
        <v>106</v>
      </c>
      <c r="E154" s="66" t="s">
        <v>34</v>
      </c>
      <c r="F154" s="66" t="s">
        <v>108</v>
      </c>
      <c r="G154" s="66" t="s">
        <v>65</v>
      </c>
      <c r="H154" s="66" t="s">
        <v>70</v>
      </c>
      <c r="I154" s="66" t="s">
        <v>42</v>
      </c>
      <c r="J154" s="68" t="s">
        <v>110</v>
      </c>
      <c r="K154" s="69">
        <v>24</v>
      </c>
      <c r="L154" s="86" t="s">
        <v>61</v>
      </c>
      <c r="M154" s="70">
        <v>7601970</v>
      </c>
      <c r="N154" s="70">
        <v>0</v>
      </c>
      <c r="O154" s="70">
        <v>0</v>
      </c>
      <c r="P154" s="59"/>
      <c r="Q154" s="59"/>
      <c r="R154" s="59"/>
    </row>
    <row r="155" spans="1:18" ht="54.75" customHeight="1" x14ac:dyDescent="0.2">
      <c r="A155" s="30" t="s">
        <v>112</v>
      </c>
      <c r="B155" s="31" t="s">
        <v>104</v>
      </c>
      <c r="C155" s="32" t="s">
        <v>17</v>
      </c>
      <c r="D155" s="31" t="s">
        <v>88</v>
      </c>
      <c r="E155" s="31" t="s">
        <v>0</v>
      </c>
      <c r="F155" s="31" t="s">
        <v>0</v>
      </c>
      <c r="G155" s="31" t="s">
        <v>0</v>
      </c>
      <c r="H155" s="33" t="s">
        <v>0</v>
      </c>
      <c r="I155" s="33" t="s">
        <v>0</v>
      </c>
      <c r="J155" s="33" t="s">
        <v>0</v>
      </c>
      <c r="K155" s="34" t="s">
        <v>0</v>
      </c>
      <c r="L155" s="33" t="s">
        <v>0</v>
      </c>
      <c r="M155" s="35">
        <f t="shared" ref="M155:M160" si="44">M156</f>
        <v>145925733.69</v>
      </c>
      <c r="N155" s="35">
        <f t="shared" ref="N155:O155" si="45">N156</f>
        <v>174317656</v>
      </c>
      <c r="O155" s="35">
        <f t="shared" si="45"/>
        <v>598171754.63999999</v>
      </c>
    </row>
    <row r="156" spans="1:18" ht="31.5" x14ac:dyDescent="0.2">
      <c r="A156" s="30" t="s">
        <v>33</v>
      </c>
      <c r="B156" s="31" t="s">
        <v>104</v>
      </c>
      <c r="C156" s="32" t="s">
        <v>17</v>
      </c>
      <c r="D156" s="31" t="s">
        <v>88</v>
      </c>
      <c r="E156" s="31" t="s">
        <v>34</v>
      </c>
      <c r="F156" s="31" t="s">
        <v>0</v>
      </c>
      <c r="G156" s="31" t="s">
        <v>0</v>
      </c>
      <c r="H156" s="33" t="s">
        <v>0</v>
      </c>
      <c r="I156" s="33" t="s">
        <v>0</v>
      </c>
      <c r="J156" s="33" t="s">
        <v>0</v>
      </c>
      <c r="K156" s="34" t="s">
        <v>0</v>
      </c>
      <c r="L156" s="33" t="s">
        <v>0</v>
      </c>
      <c r="M156" s="35">
        <f t="shared" si="44"/>
        <v>145925733.69</v>
      </c>
      <c r="N156" s="35">
        <f t="shared" ref="N156:O156" si="46">N157</f>
        <v>174317656</v>
      </c>
      <c r="O156" s="35">
        <f t="shared" si="46"/>
        <v>598171754.63999999</v>
      </c>
    </row>
    <row r="157" spans="1:18" ht="64.5" customHeight="1" x14ac:dyDescent="0.2">
      <c r="A157" s="30" t="s">
        <v>185</v>
      </c>
      <c r="B157" s="31" t="s">
        <v>104</v>
      </c>
      <c r="C157" s="32" t="s">
        <v>17</v>
      </c>
      <c r="D157" s="31" t="s">
        <v>88</v>
      </c>
      <c r="E157" s="31" t="s">
        <v>34</v>
      </c>
      <c r="F157" s="31"/>
      <c r="G157" s="31"/>
      <c r="H157" s="33"/>
      <c r="I157" s="33"/>
      <c r="J157" s="33"/>
      <c r="K157" s="34"/>
      <c r="L157" s="33"/>
      <c r="M157" s="35">
        <f t="shared" si="44"/>
        <v>145925733.69</v>
      </c>
      <c r="N157" s="35">
        <f t="shared" ref="N157:O157" si="47">N158</f>
        <v>174317656</v>
      </c>
      <c r="O157" s="35">
        <f t="shared" si="47"/>
        <v>598171754.63999999</v>
      </c>
    </row>
    <row r="158" spans="1:18" ht="15.75" x14ac:dyDescent="0.2">
      <c r="A158" s="82" t="s">
        <v>35</v>
      </c>
      <c r="B158" s="31" t="s">
        <v>104</v>
      </c>
      <c r="C158" s="32" t="s">
        <v>17</v>
      </c>
      <c r="D158" s="31" t="s">
        <v>88</v>
      </c>
      <c r="E158" s="31" t="s">
        <v>34</v>
      </c>
      <c r="F158" s="31" t="s">
        <v>36</v>
      </c>
      <c r="G158" s="31" t="s">
        <v>0</v>
      </c>
      <c r="H158" s="31" t="s">
        <v>0</v>
      </c>
      <c r="I158" s="31" t="s">
        <v>0</v>
      </c>
      <c r="J158" s="31" t="s">
        <v>0</v>
      </c>
      <c r="K158" s="103" t="s">
        <v>0</v>
      </c>
      <c r="L158" s="31" t="s">
        <v>0</v>
      </c>
      <c r="M158" s="106">
        <f t="shared" si="44"/>
        <v>145925733.69</v>
      </c>
      <c r="N158" s="106">
        <f t="shared" ref="N158:O160" si="48">N159</f>
        <v>174317656</v>
      </c>
      <c r="O158" s="106">
        <f t="shared" si="48"/>
        <v>598171754.63999999</v>
      </c>
    </row>
    <row r="159" spans="1:18" ht="31.5" customHeight="1" x14ac:dyDescent="0.2">
      <c r="A159" s="82" t="s">
        <v>37</v>
      </c>
      <c r="B159" s="31" t="s">
        <v>104</v>
      </c>
      <c r="C159" s="32" t="s">
        <v>17</v>
      </c>
      <c r="D159" s="31" t="s">
        <v>88</v>
      </c>
      <c r="E159" s="31" t="s">
        <v>34</v>
      </c>
      <c r="F159" s="31" t="s">
        <v>36</v>
      </c>
      <c r="G159" s="31" t="s">
        <v>38</v>
      </c>
      <c r="H159" s="31" t="s">
        <v>0</v>
      </c>
      <c r="I159" s="31" t="s">
        <v>0</v>
      </c>
      <c r="J159" s="31" t="s">
        <v>0</v>
      </c>
      <c r="K159" s="103" t="s">
        <v>0</v>
      </c>
      <c r="L159" s="31" t="s">
        <v>0</v>
      </c>
      <c r="M159" s="35">
        <f t="shared" si="44"/>
        <v>145925733.69</v>
      </c>
      <c r="N159" s="35">
        <f t="shared" si="48"/>
        <v>174317656</v>
      </c>
      <c r="O159" s="35">
        <f t="shared" si="48"/>
        <v>598171754.63999999</v>
      </c>
    </row>
    <row r="160" spans="1:18" ht="47.25" x14ac:dyDescent="0.2">
      <c r="A160" s="30" t="s">
        <v>113</v>
      </c>
      <c r="B160" s="31" t="s">
        <v>104</v>
      </c>
      <c r="C160" s="32" t="s">
        <v>17</v>
      </c>
      <c r="D160" s="31" t="s">
        <v>88</v>
      </c>
      <c r="E160" s="31" t="s">
        <v>34</v>
      </c>
      <c r="F160" s="31" t="s">
        <v>36</v>
      </c>
      <c r="G160" s="31" t="s">
        <v>38</v>
      </c>
      <c r="H160" s="31" t="s">
        <v>114</v>
      </c>
      <c r="I160" s="33" t="s">
        <v>0</v>
      </c>
      <c r="J160" s="33" t="s">
        <v>0</v>
      </c>
      <c r="K160" s="34" t="s">
        <v>0</v>
      </c>
      <c r="L160" s="33" t="s">
        <v>0</v>
      </c>
      <c r="M160" s="35">
        <f t="shared" si="44"/>
        <v>145925733.69</v>
      </c>
      <c r="N160" s="35">
        <f t="shared" si="48"/>
        <v>174317656</v>
      </c>
      <c r="O160" s="35">
        <f t="shared" si="48"/>
        <v>598171754.63999999</v>
      </c>
    </row>
    <row r="161" spans="1:18" ht="63" x14ac:dyDescent="0.2">
      <c r="A161" s="30" t="s">
        <v>41</v>
      </c>
      <c r="B161" s="31" t="s">
        <v>104</v>
      </c>
      <c r="C161" s="32" t="s">
        <v>17</v>
      </c>
      <c r="D161" s="31" t="s">
        <v>88</v>
      </c>
      <c r="E161" s="31" t="s">
        <v>34</v>
      </c>
      <c r="F161" s="31" t="s">
        <v>36</v>
      </c>
      <c r="G161" s="31" t="s">
        <v>38</v>
      </c>
      <c r="H161" s="31" t="s">
        <v>114</v>
      </c>
      <c r="I161" s="31" t="s">
        <v>42</v>
      </c>
      <c r="J161" s="31" t="s">
        <v>0</v>
      </c>
      <c r="K161" s="103" t="s">
        <v>0</v>
      </c>
      <c r="L161" s="31" t="s">
        <v>0</v>
      </c>
      <c r="M161" s="35">
        <f>M162+M163+M164</f>
        <v>145925733.69</v>
      </c>
      <c r="N161" s="35">
        <f t="shared" ref="N161:O161" si="49">N162+N163+N164</f>
        <v>174317656</v>
      </c>
      <c r="O161" s="35">
        <f t="shared" si="49"/>
        <v>598171754.63999999</v>
      </c>
    </row>
    <row r="162" spans="1:18" s="36" customFormat="1" ht="63" x14ac:dyDescent="0.2">
      <c r="A162" s="65" t="s">
        <v>115</v>
      </c>
      <c r="B162" s="66" t="s">
        <v>104</v>
      </c>
      <c r="C162" s="67" t="s">
        <v>17</v>
      </c>
      <c r="D162" s="66" t="s">
        <v>88</v>
      </c>
      <c r="E162" s="66" t="s">
        <v>34</v>
      </c>
      <c r="F162" s="66" t="s">
        <v>36</v>
      </c>
      <c r="G162" s="66" t="s">
        <v>38</v>
      </c>
      <c r="H162" s="66" t="s">
        <v>114</v>
      </c>
      <c r="I162" s="66" t="s">
        <v>42</v>
      </c>
      <c r="J162" s="68" t="s">
        <v>116</v>
      </c>
      <c r="K162" s="71">
        <v>0.91800000000000004</v>
      </c>
      <c r="L162" s="68" t="s">
        <v>111</v>
      </c>
      <c r="M162" s="70">
        <v>4164423.69</v>
      </c>
      <c r="N162" s="70">
        <v>50000000</v>
      </c>
      <c r="O162" s="70">
        <v>598171754.63999999</v>
      </c>
      <c r="P162" s="42"/>
      <c r="Q162" s="42"/>
      <c r="R162" s="42"/>
    </row>
    <row r="163" spans="1:18" s="60" customFormat="1" ht="63" x14ac:dyDescent="0.2">
      <c r="A163" s="111" t="s">
        <v>538</v>
      </c>
      <c r="B163" s="112" t="s">
        <v>104</v>
      </c>
      <c r="C163" s="113" t="s">
        <v>17</v>
      </c>
      <c r="D163" s="112" t="s">
        <v>88</v>
      </c>
      <c r="E163" s="112" t="s">
        <v>34</v>
      </c>
      <c r="F163" s="112" t="s">
        <v>36</v>
      </c>
      <c r="G163" s="112" t="s">
        <v>38</v>
      </c>
      <c r="H163" s="112" t="s">
        <v>114</v>
      </c>
      <c r="I163" s="112" t="s">
        <v>42</v>
      </c>
      <c r="J163" s="114" t="s">
        <v>116</v>
      </c>
      <c r="K163" s="120">
        <v>3.153</v>
      </c>
      <c r="L163" s="114" t="s">
        <v>55</v>
      </c>
      <c r="M163" s="85">
        <f>52400000-4164423.69-7574766.31</f>
        <v>40660810</v>
      </c>
      <c r="N163" s="85">
        <v>124317656</v>
      </c>
      <c r="O163" s="85">
        <v>0</v>
      </c>
      <c r="P163" s="59"/>
      <c r="Q163" s="59"/>
      <c r="R163" s="59"/>
    </row>
    <row r="164" spans="1:18" s="36" customFormat="1" ht="63" x14ac:dyDescent="0.2">
      <c r="A164" s="65" t="s">
        <v>118</v>
      </c>
      <c r="B164" s="66" t="s">
        <v>104</v>
      </c>
      <c r="C164" s="67" t="s">
        <v>17</v>
      </c>
      <c r="D164" s="66" t="s">
        <v>88</v>
      </c>
      <c r="E164" s="66" t="s">
        <v>34</v>
      </c>
      <c r="F164" s="66" t="s">
        <v>36</v>
      </c>
      <c r="G164" s="66" t="s">
        <v>38</v>
      </c>
      <c r="H164" s="66" t="s">
        <v>114</v>
      </c>
      <c r="I164" s="66" t="s">
        <v>42</v>
      </c>
      <c r="J164" s="68" t="s">
        <v>116</v>
      </c>
      <c r="K164" s="71">
        <v>1.2729999999999999</v>
      </c>
      <c r="L164" s="68" t="s">
        <v>61</v>
      </c>
      <c r="M164" s="70">
        <f>83290910+17809590</f>
        <v>101100500</v>
      </c>
      <c r="N164" s="70">
        <v>0</v>
      </c>
      <c r="O164" s="70">
        <v>0</v>
      </c>
      <c r="P164" s="42"/>
      <c r="Q164" s="42"/>
      <c r="R164" s="42"/>
    </row>
    <row r="165" spans="1:18" s="81" customFormat="1" ht="31.5" x14ac:dyDescent="0.2">
      <c r="A165" s="30" t="s">
        <v>464</v>
      </c>
      <c r="B165" s="31" t="s">
        <v>465</v>
      </c>
      <c r="C165" s="31" t="s">
        <v>0</v>
      </c>
      <c r="D165" s="31" t="s">
        <v>0</v>
      </c>
      <c r="E165" s="31" t="s">
        <v>0</v>
      </c>
      <c r="F165" s="31" t="s">
        <v>0</v>
      </c>
      <c r="G165" s="31" t="s">
        <v>0</v>
      </c>
      <c r="H165" s="31" t="s">
        <v>0</v>
      </c>
      <c r="I165" s="31" t="s">
        <v>0</v>
      </c>
      <c r="J165" s="107" t="s">
        <v>0</v>
      </c>
      <c r="K165" s="119" t="s">
        <v>0</v>
      </c>
      <c r="L165" s="107" t="s">
        <v>0</v>
      </c>
      <c r="M165" s="35">
        <f t="shared" ref="M165:M173" si="50">M166</f>
        <v>900000</v>
      </c>
      <c r="N165" s="35">
        <f t="shared" ref="N165:O173" si="51">N166</f>
        <v>0</v>
      </c>
      <c r="O165" s="35">
        <f t="shared" si="51"/>
        <v>0</v>
      </c>
      <c r="P165" s="80"/>
      <c r="Q165" s="80"/>
      <c r="R165" s="80"/>
    </row>
    <row r="166" spans="1:18" s="81" customFormat="1" ht="31.5" x14ac:dyDescent="0.2">
      <c r="A166" s="30" t="s">
        <v>186</v>
      </c>
      <c r="B166" s="31" t="s">
        <v>465</v>
      </c>
      <c r="C166" s="31" t="s">
        <v>17</v>
      </c>
      <c r="D166" s="31" t="s">
        <v>0</v>
      </c>
      <c r="E166" s="31" t="s">
        <v>0</v>
      </c>
      <c r="F166" s="31" t="s">
        <v>0</v>
      </c>
      <c r="G166" s="31" t="s">
        <v>0</v>
      </c>
      <c r="H166" s="31" t="s">
        <v>0</v>
      </c>
      <c r="I166" s="31" t="s">
        <v>0</v>
      </c>
      <c r="J166" s="107" t="s">
        <v>0</v>
      </c>
      <c r="K166" s="119" t="s">
        <v>0</v>
      </c>
      <c r="L166" s="107" t="s">
        <v>0</v>
      </c>
      <c r="M166" s="35">
        <f t="shared" si="50"/>
        <v>900000</v>
      </c>
      <c r="N166" s="35">
        <f t="shared" si="51"/>
        <v>0</v>
      </c>
      <c r="O166" s="35">
        <f t="shared" si="51"/>
        <v>0</v>
      </c>
      <c r="P166" s="80"/>
      <c r="Q166" s="80"/>
      <c r="R166" s="80"/>
    </row>
    <row r="167" spans="1:18" s="81" customFormat="1" ht="47.25" x14ac:dyDescent="0.2">
      <c r="A167" s="30" t="s">
        <v>466</v>
      </c>
      <c r="B167" s="31" t="s">
        <v>465</v>
      </c>
      <c r="C167" s="31" t="s">
        <v>17</v>
      </c>
      <c r="D167" s="31" t="s">
        <v>65</v>
      </c>
      <c r="E167" s="31" t="s">
        <v>0</v>
      </c>
      <c r="F167" s="31" t="s">
        <v>0</v>
      </c>
      <c r="G167" s="31" t="s">
        <v>0</v>
      </c>
      <c r="H167" s="31" t="s">
        <v>0</v>
      </c>
      <c r="I167" s="31" t="s">
        <v>0</v>
      </c>
      <c r="J167" s="107" t="s">
        <v>0</v>
      </c>
      <c r="K167" s="119" t="s">
        <v>0</v>
      </c>
      <c r="L167" s="107" t="s">
        <v>0</v>
      </c>
      <c r="M167" s="35">
        <f t="shared" si="50"/>
        <v>900000</v>
      </c>
      <c r="N167" s="35">
        <f t="shared" si="51"/>
        <v>0</v>
      </c>
      <c r="O167" s="35">
        <f t="shared" si="51"/>
        <v>0</v>
      </c>
      <c r="P167" s="80"/>
      <c r="Q167" s="80"/>
      <c r="R167" s="80"/>
    </row>
    <row r="168" spans="1:18" s="81" customFormat="1" ht="31.5" x14ac:dyDescent="0.2">
      <c r="A168" s="30" t="s">
        <v>33</v>
      </c>
      <c r="B168" s="31" t="s">
        <v>465</v>
      </c>
      <c r="C168" s="31" t="s">
        <v>17</v>
      </c>
      <c r="D168" s="31" t="s">
        <v>65</v>
      </c>
      <c r="E168" s="31" t="s">
        <v>34</v>
      </c>
      <c r="F168" s="31" t="s">
        <v>0</v>
      </c>
      <c r="G168" s="31" t="s">
        <v>0</v>
      </c>
      <c r="H168" s="31" t="s">
        <v>0</v>
      </c>
      <c r="I168" s="31" t="s">
        <v>0</v>
      </c>
      <c r="J168" s="107" t="s">
        <v>0</v>
      </c>
      <c r="K168" s="119" t="s">
        <v>0</v>
      </c>
      <c r="L168" s="107" t="s">
        <v>0</v>
      </c>
      <c r="M168" s="35">
        <f t="shared" si="50"/>
        <v>900000</v>
      </c>
      <c r="N168" s="35">
        <f t="shared" si="51"/>
        <v>0</v>
      </c>
      <c r="O168" s="35">
        <f t="shared" si="51"/>
        <v>0</v>
      </c>
      <c r="P168" s="80"/>
      <c r="Q168" s="80"/>
      <c r="R168" s="80"/>
    </row>
    <row r="169" spans="1:18" s="81" customFormat="1" ht="78.75" x14ac:dyDescent="0.2">
      <c r="A169" s="30" t="s">
        <v>47</v>
      </c>
      <c r="B169" s="31" t="s">
        <v>465</v>
      </c>
      <c r="C169" s="31" t="s">
        <v>17</v>
      </c>
      <c r="D169" s="31" t="s">
        <v>65</v>
      </c>
      <c r="E169" s="31" t="s">
        <v>34</v>
      </c>
      <c r="F169" s="31" t="s">
        <v>0</v>
      </c>
      <c r="G169" s="31" t="s">
        <v>0</v>
      </c>
      <c r="H169" s="31" t="s">
        <v>0</v>
      </c>
      <c r="I169" s="31" t="s">
        <v>0</v>
      </c>
      <c r="J169" s="107" t="s">
        <v>0</v>
      </c>
      <c r="K169" s="119" t="s">
        <v>0</v>
      </c>
      <c r="L169" s="107" t="s">
        <v>0</v>
      </c>
      <c r="M169" s="35">
        <f t="shared" si="50"/>
        <v>900000</v>
      </c>
      <c r="N169" s="35">
        <f t="shared" si="51"/>
        <v>0</v>
      </c>
      <c r="O169" s="35">
        <f t="shared" si="51"/>
        <v>0</v>
      </c>
      <c r="P169" s="80"/>
      <c r="Q169" s="80"/>
      <c r="R169" s="80"/>
    </row>
    <row r="170" spans="1:18" s="81" customFormat="1" ht="15.75" x14ac:dyDescent="0.2">
      <c r="A170" s="30" t="s">
        <v>467</v>
      </c>
      <c r="B170" s="31" t="s">
        <v>465</v>
      </c>
      <c r="C170" s="31" t="s">
        <v>17</v>
      </c>
      <c r="D170" s="31" t="s">
        <v>65</v>
      </c>
      <c r="E170" s="31" t="s">
        <v>34</v>
      </c>
      <c r="F170" s="31" t="s">
        <v>184</v>
      </c>
      <c r="G170" s="31" t="s">
        <v>0</v>
      </c>
      <c r="H170" s="31" t="s">
        <v>0</v>
      </c>
      <c r="I170" s="31" t="s">
        <v>0</v>
      </c>
      <c r="J170" s="107" t="s">
        <v>0</v>
      </c>
      <c r="K170" s="119" t="s">
        <v>0</v>
      </c>
      <c r="L170" s="107" t="s">
        <v>0</v>
      </c>
      <c r="M170" s="35">
        <f t="shared" si="50"/>
        <v>900000</v>
      </c>
      <c r="N170" s="35">
        <f t="shared" si="51"/>
        <v>0</v>
      </c>
      <c r="O170" s="35">
        <f t="shared" si="51"/>
        <v>0</v>
      </c>
      <c r="P170" s="80"/>
      <c r="Q170" s="80"/>
      <c r="R170" s="80"/>
    </row>
    <row r="171" spans="1:18" s="81" customFormat="1" ht="15.75" x14ac:dyDescent="0.2">
      <c r="A171" s="30" t="s">
        <v>468</v>
      </c>
      <c r="B171" s="31" t="s">
        <v>465</v>
      </c>
      <c r="C171" s="31" t="s">
        <v>17</v>
      </c>
      <c r="D171" s="31" t="s">
        <v>65</v>
      </c>
      <c r="E171" s="31" t="s">
        <v>34</v>
      </c>
      <c r="F171" s="31" t="s">
        <v>184</v>
      </c>
      <c r="G171" s="31" t="s">
        <v>65</v>
      </c>
      <c r="H171" s="31" t="s">
        <v>0</v>
      </c>
      <c r="I171" s="31" t="s">
        <v>0</v>
      </c>
      <c r="J171" s="107" t="s">
        <v>0</v>
      </c>
      <c r="K171" s="119" t="s">
        <v>0</v>
      </c>
      <c r="L171" s="107" t="s">
        <v>0</v>
      </c>
      <c r="M171" s="35">
        <f t="shared" si="50"/>
        <v>900000</v>
      </c>
      <c r="N171" s="35">
        <f t="shared" si="51"/>
        <v>0</v>
      </c>
      <c r="O171" s="35">
        <f t="shared" si="51"/>
        <v>0</v>
      </c>
      <c r="P171" s="80"/>
      <c r="Q171" s="80"/>
      <c r="R171" s="80"/>
    </row>
    <row r="172" spans="1:18" s="81" customFormat="1" ht="47.25" x14ac:dyDescent="0.2">
      <c r="A172" s="30" t="s">
        <v>69</v>
      </c>
      <c r="B172" s="31" t="s">
        <v>465</v>
      </c>
      <c r="C172" s="31" t="s">
        <v>17</v>
      </c>
      <c r="D172" s="31" t="s">
        <v>65</v>
      </c>
      <c r="E172" s="31" t="s">
        <v>34</v>
      </c>
      <c r="F172" s="31" t="s">
        <v>184</v>
      </c>
      <c r="G172" s="31" t="s">
        <v>65</v>
      </c>
      <c r="H172" s="31" t="s">
        <v>70</v>
      </c>
      <c r="I172" s="31" t="s">
        <v>0</v>
      </c>
      <c r="J172" s="107" t="s">
        <v>0</v>
      </c>
      <c r="K172" s="119" t="s">
        <v>0</v>
      </c>
      <c r="L172" s="107" t="s">
        <v>0</v>
      </c>
      <c r="M172" s="35">
        <f t="shared" si="50"/>
        <v>900000</v>
      </c>
      <c r="N172" s="35">
        <f t="shared" si="51"/>
        <v>0</v>
      </c>
      <c r="O172" s="35">
        <f t="shared" si="51"/>
        <v>0</v>
      </c>
      <c r="P172" s="80"/>
      <c r="Q172" s="80"/>
      <c r="R172" s="80"/>
    </row>
    <row r="173" spans="1:18" s="81" customFormat="1" ht="63" x14ac:dyDescent="0.2">
      <c r="A173" s="30" t="s">
        <v>41</v>
      </c>
      <c r="B173" s="31" t="s">
        <v>465</v>
      </c>
      <c r="C173" s="31" t="s">
        <v>17</v>
      </c>
      <c r="D173" s="31" t="s">
        <v>65</v>
      </c>
      <c r="E173" s="31" t="s">
        <v>34</v>
      </c>
      <c r="F173" s="31" t="s">
        <v>184</v>
      </c>
      <c r="G173" s="31" t="s">
        <v>65</v>
      </c>
      <c r="H173" s="31" t="s">
        <v>70</v>
      </c>
      <c r="I173" s="31" t="s">
        <v>42</v>
      </c>
      <c r="J173" s="107" t="s">
        <v>0</v>
      </c>
      <c r="K173" s="119" t="s">
        <v>0</v>
      </c>
      <c r="L173" s="107" t="s">
        <v>0</v>
      </c>
      <c r="M173" s="35">
        <f t="shared" si="50"/>
        <v>900000</v>
      </c>
      <c r="N173" s="35">
        <f t="shared" si="51"/>
        <v>0</v>
      </c>
      <c r="O173" s="35">
        <f t="shared" si="51"/>
        <v>0</v>
      </c>
      <c r="P173" s="80"/>
      <c r="Q173" s="80"/>
      <c r="R173" s="80"/>
    </row>
    <row r="174" spans="1:18" s="60" customFormat="1" ht="63" x14ac:dyDescent="0.2">
      <c r="A174" s="65" t="s">
        <v>469</v>
      </c>
      <c r="B174" s="66" t="s">
        <v>465</v>
      </c>
      <c r="C174" s="67" t="s">
        <v>17</v>
      </c>
      <c r="D174" s="66" t="s">
        <v>65</v>
      </c>
      <c r="E174" s="66" t="s">
        <v>34</v>
      </c>
      <c r="F174" s="66" t="s">
        <v>184</v>
      </c>
      <c r="G174" s="66" t="s">
        <v>65</v>
      </c>
      <c r="H174" s="66" t="s">
        <v>70</v>
      </c>
      <c r="I174" s="66" t="s">
        <v>42</v>
      </c>
      <c r="J174" s="68" t="s">
        <v>94</v>
      </c>
      <c r="K174" s="71" t="s">
        <v>470</v>
      </c>
      <c r="L174" s="86" t="s">
        <v>55</v>
      </c>
      <c r="M174" s="70">
        <v>900000</v>
      </c>
      <c r="N174" s="70">
        <v>0</v>
      </c>
      <c r="O174" s="70">
        <v>0</v>
      </c>
      <c r="P174" s="59"/>
      <c r="Q174" s="59"/>
      <c r="R174" s="59"/>
    </row>
    <row r="175" spans="1:18" ht="31.5" x14ac:dyDescent="0.2">
      <c r="A175" s="30" t="s">
        <v>119</v>
      </c>
      <c r="B175" s="31" t="s">
        <v>120</v>
      </c>
      <c r="C175" s="31" t="s">
        <v>0</v>
      </c>
      <c r="D175" s="31" t="s">
        <v>0</v>
      </c>
      <c r="E175" s="31" t="s">
        <v>0</v>
      </c>
      <c r="F175" s="31" t="s">
        <v>0</v>
      </c>
      <c r="G175" s="31" t="s">
        <v>0</v>
      </c>
      <c r="H175" s="33" t="s">
        <v>0</v>
      </c>
      <c r="I175" s="33" t="s">
        <v>0</v>
      </c>
      <c r="J175" s="33" t="s">
        <v>0</v>
      </c>
      <c r="K175" s="34" t="s">
        <v>0</v>
      </c>
      <c r="L175" s="33" t="s">
        <v>0</v>
      </c>
      <c r="M175" s="35">
        <f t="shared" ref="M175:M180" si="52">M176</f>
        <v>407247070.70000005</v>
      </c>
      <c r="N175" s="35">
        <f t="shared" ref="N175:O175" si="53">N176</f>
        <v>214500000</v>
      </c>
      <c r="O175" s="35">
        <f t="shared" si="53"/>
        <v>107276040</v>
      </c>
    </row>
    <row r="176" spans="1:18" ht="31.5" x14ac:dyDescent="0.2">
      <c r="A176" s="30" t="s">
        <v>187</v>
      </c>
      <c r="B176" s="31" t="s">
        <v>120</v>
      </c>
      <c r="C176" s="31" t="s">
        <v>14</v>
      </c>
      <c r="D176" s="31" t="s">
        <v>0</v>
      </c>
      <c r="E176" s="31" t="s">
        <v>0</v>
      </c>
      <c r="F176" s="31" t="s">
        <v>0</v>
      </c>
      <c r="G176" s="31" t="s">
        <v>0</v>
      </c>
      <c r="H176" s="33" t="s">
        <v>0</v>
      </c>
      <c r="I176" s="33" t="s">
        <v>0</v>
      </c>
      <c r="J176" s="33" t="s">
        <v>0</v>
      </c>
      <c r="K176" s="34" t="s">
        <v>0</v>
      </c>
      <c r="L176" s="33" t="s">
        <v>0</v>
      </c>
      <c r="M176" s="35">
        <f t="shared" si="52"/>
        <v>407247070.70000005</v>
      </c>
      <c r="N176" s="35">
        <f t="shared" ref="N176:O180" si="54">N177</f>
        <v>214500000</v>
      </c>
      <c r="O176" s="35">
        <f t="shared" si="54"/>
        <v>107276040</v>
      </c>
    </row>
    <row r="177" spans="1:18" ht="31.5" x14ac:dyDescent="0.2">
      <c r="A177" s="30" t="s">
        <v>121</v>
      </c>
      <c r="B177" s="31" t="s">
        <v>120</v>
      </c>
      <c r="C177" s="31" t="s">
        <v>14</v>
      </c>
      <c r="D177" s="31" t="s">
        <v>122</v>
      </c>
      <c r="E177" s="31" t="s">
        <v>0</v>
      </c>
      <c r="F177" s="31" t="s">
        <v>0</v>
      </c>
      <c r="G177" s="31" t="s">
        <v>0</v>
      </c>
      <c r="H177" s="33" t="s">
        <v>0</v>
      </c>
      <c r="I177" s="33" t="s">
        <v>0</v>
      </c>
      <c r="J177" s="33" t="s">
        <v>0</v>
      </c>
      <c r="K177" s="34" t="s">
        <v>0</v>
      </c>
      <c r="L177" s="33" t="s">
        <v>0</v>
      </c>
      <c r="M177" s="35">
        <f t="shared" si="52"/>
        <v>407247070.70000005</v>
      </c>
      <c r="N177" s="35">
        <f t="shared" si="54"/>
        <v>214500000</v>
      </c>
      <c r="O177" s="35">
        <f t="shared" si="54"/>
        <v>107276040</v>
      </c>
    </row>
    <row r="178" spans="1:18" ht="31.5" x14ac:dyDescent="0.2">
      <c r="A178" s="30" t="s">
        <v>33</v>
      </c>
      <c r="B178" s="31" t="s">
        <v>120</v>
      </c>
      <c r="C178" s="31" t="s">
        <v>14</v>
      </c>
      <c r="D178" s="31" t="s">
        <v>122</v>
      </c>
      <c r="E178" s="31" t="s">
        <v>34</v>
      </c>
      <c r="F178" s="31" t="s">
        <v>0</v>
      </c>
      <c r="G178" s="31" t="s">
        <v>0</v>
      </c>
      <c r="H178" s="33" t="s">
        <v>0</v>
      </c>
      <c r="I178" s="33" t="s">
        <v>0</v>
      </c>
      <c r="J178" s="33" t="s">
        <v>0</v>
      </c>
      <c r="K178" s="34" t="s">
        <v>0</v>
      </c>
      <c r="L178" s="33" t="s">
        <v>0</v>
      </c>
      <c r="M178" s="35">
        <f t="shared" si="52"/>
        <v>407247070.70000005</v>
      </c>
      <c r="N178" s="35">
        <f t="shared" si="54"/>
        <v>214500000</v>
      </c>
      <c r="O178" s="35">
        <f t="shared" si="54"/>
        <v>107276040</v>
      </c>
    </row>
    <row r="179" spans="1:18" ht="78.75" x14ac:dyDescent="0.2">
      <c r="A179" s="30" t="s">
        <v>47</v>
      </c>
      <c r="B179" s="31" t="s">
        <v>120</v>
      </c>
      <c r="C179" s="31" t="s">
        <v>14</v>
      </c>
      <c r="D179" s="31" t="s">
        <v>122</v>
      </c>
      <c r="E179" s="31" t="s">
        <v>34</v>
      </c>
      <c r="F179" s="31" t="s">
        <v>0</v>
      </c>
      <c r="G179" s="31" t="s">
        <v>0</v>
      </c>
      <c r="H179" s="33" t="s">
        <v>0</v>
      </c>
      <c r="I179" s="33" t="s">
        <v>0</v>
      </c>
      <c r="J179" s="33" t="s">
        <v>0</v>
      </c>
      <c r="K179" s="34" t="s">
        <v>0</v>
      </c>
      <c r="L179" s="33" t="s">
        <v>0</v>
      </c>
      <c r="M179" s="35">
        <f t="shared" si="52"/>
        <v>407247070.70000005</v>
      </c>
      <c r="N179" s="35">
        <f t="shared" si="54"/>
        <v>214500000</v>
      </c>
      <c r="O179" s="35">
        <f t="shared" si="54"/>
        <v>107276040</v>
      </c>
    </row>
    <row r="180" spans="1:18" ht="15.75" x14ac:dyDescent="0.2">
      <c r="A180" s="82" t="s">
        <v>123</v>
      </c>
      <c r="B180" s="31" t="s">
        <v>120</v>
      </c>
      <c r="C180" s="31" t="s">
        <v>14</v>
      </c>
      <c r="D180" s="31" t="s">
        <v>122</v>
      </c>
      <c r="E180" s="31" t="s">
        <v>34</v>
      </c>
      <c r="F180" s="31" t="s">
        <v>23</v>
      </c>
      <c r="G180" s="31" t="s">
        <v>0</v>
      </c>
      <c r="H180" s="31" t="s">
        <v>0</v>
      </c>
      <c r="I180" s="31" t="s">
        <v>0</v>
      </c>
      <c r="J180" s="31" t="s">
        <v>0</v>
      </c>
      <c r="K180" s="103" t="s">
        <v>0</v>
      </c>
      <c r="L180" s="31" t="s">
        <v>0</v>
      </c>
      <c r="M180" s="35">
        <f t="shared" si="52"/>
        <v>407247070.70000005</v>
      </c>
      <c r="N180" s="35">
        <f t="shared" si="54"/>
        <v>214500000</v>
      </c>
      <c r="O180" s="35">
        <f t="shared" si="54"/>
        <v>107276040</v>
      </c>
    </row>
    <row r="181" spans="1:18" ht="15.75" x14ac:dyDescent="0.2">
      <c r="A181" s="82" t="s">
        <v>124</v>
      </c>
      <c r="B181" s="31" t="s">
        <v>120</v>
      </c>
      <c r="C181" s="31" t="s">
        <v>14</v>
      </c>
      <c r="D181" s="31" t="s">
        <v>122</v>
      </c>
      <c r="E181" s="31" t="s">
        <v>34</v>
      </c>
      <c r="F181" s="31" t="s">
        <v>23</v>
      </c>
      <c r="G181" s="31" t="s">
        <v>65</v>
      </c>
      <c r="H181" s="31" t="s">
        <v>0</v>
      </c>
      <c r="I181" s="31" t="s">
        <v>0</v>
      </c>
      <c r="J181" s="31" t="s">
        <v>0</v>
      </c>
      <c r="K181" s="103" t="s">
        <v>0</v>
      </c>
      <c r="L181" s="31" t="s">
        <v>0</v>
      </c>
      <c r="M181" s="35">
        <f>M182+M185</f>
        <v>407247070.70000005</v>
      </c>
      <c r="N181" s="35">
        <f>N182+N185</f>
        <v>214500000</v>
      </c>
      <c r="O181" s="35">
        <f>O182+O185</f>
        <v>107276040</v>
      </c>
    </row>
    <row r="182" spans="1:18" ht="47.25" x14ac:dyDescent="0.2">
      <c r="A182" s="30" t="s">
        <v>69</v>
      </c>
      <c r="B182" s="31" t="s">
        <v>120</v>
      </c>
      <c r="C182" s="31" t="s">
        <v>14</v>
      </c>
      <c r="D182" s="31" t="s">
        <v>122</v>
      </c>
      <c r="E182" s="31" t="s">
        <v>34</v>
      </c>
      <c r="F182" s="31" t="s">
        <v>23</v>
      </c>
      <c r="G182" s="31" t="s">
        <v>65</v>
      </c>
      <c r="H182" s="31" t="s">
        <v>70</v>
      </c>
      <c r="I182" s="33" t="s">
        <v>0</v>
      </c>
      <c r="J182" s="33" t="s">
        <v>0</v>
      </c>
      <c r="K182" s="34" t="s">
        <v>0</v>
      </c>
      <c r="L182" s="33" t="s">
        <v>0</v>
      </c>
      <c r="M182" s="35">
        <f>M183</f>
        <v>103200000</v>
      </c>
      <c r="N182" s="35">
        <f t="shared" ref="N182:O183" si="55">N183</f>
        <v>100000000</v>
      </c>
      <c r="O182" s="35">
        <f t="shared" si="55"/>
        <v>107276040</v>
      </c>
    </row>
    <row r="183" spans="1:18" ht="63" x14ac:dyDescent="0.2">
      <c r="A183" s="30" t="s">
        <v>41</v>
      </c>
      <c r="B183" s="31" t="s">
        <v>120</v>
      </c>
      <c r="C183" s="31" t="s">
        <v>14</v>
      </c>
      <c r="D183" s="31" t="s">
        <v>122</v>
      </c>
      <c r="E183" s="31" t="s">
        <v>34</v>
      </c>
      <c r="F183" s="31" t="s">
        <v>23</v>
      </c>
      <c r="G183" s="31" t="s">
        <v>65</v>
      </c>
      <c r="H183" s="31" t="s">
        <v>70</v>
      </c>
      <c r="I183" s="31" t="s">
        <v>42</v>
      </c>
      <c r="J183" s="31" t="s">
        <v>0</v>
      </c>
      <c r="K183" s="103" t="s">
        <v>0</v>
      </c>
      <c r="L183" s="31" t="s">
        <v>0</v>
      </c>
      <c r="M183" s="35">
        <f>M184</f>
        <v>103200000</v>
      </c>
      <c r="N183" s="35">
        <f t="shared" si="55"/>
        <v>100000000</v>
      </c>
      <c r="O183" s="35">
        <f t="shared" si="55"/>
        <v>107276040</v>
      </c>
    </row>
    <row r="184" spans="1:18" s="36" customFormat="1" ht="31.5" x14ac:dyDescent="0.2">
      <c r="A184" s="65" t="s">
        <v>127</v>
      </c>
      <c r="B184" s="66" t="s">
        <v>120</v>
      </c>
      <c r="C184" s="66" t="s">
        <v>14</v>
      </c>
      <c r="D184" s="66" t="s">
        <v>122</v>
      </c>
      <c r="E184" s="66" t="s">
        <v>34</v>
      </c>
      <c r="F184" s="66" t="s">
        <v>23</v>
      </c>
      <c r="G184" s="66" t="s">
        <v>65</v>
      </c>
      <c r="H184" s="66" t="s">
        <v>70</v>
      </c>
      <c r="I184" s="66" t="s">
        <v>42</v>
      </c>
      <c r="J184" s="68" t="s">
        <v>400</v>
      </c>
      <c r="K184" s="69">
        <v>110</v>
      </c>
      <c r="L184" s="86" t="s">
        <v>194</v>
      </c>
      <c r="M184" s="70">
        <f>100000000+3200000</f>
        <v>103200000</v>
      </c>
      <c r="N184" s="70">
        <v>100000000</v>
      </c>
      <c r="O184" s="70">
        <v>107276040</v>
      </c>
      <c r="P184" s="42"/>
      <c r="Q184" s="42"/>
      <c r="R184" s="42"/>
    </row>
    <row r="185" spans="1:18" ht="94.5" x14ac:dyDescent="0.2">
      <c r="A185" s="30" t="s">
        <v>128</v>
      </c>
      <c r="B185" s="31" t="s">
        <v>120</v>
      </c>
      <c r="C185" s="31" t="s">
        <v>14</v>
      </c>
      <c r="D185" s="31" t="s">
        <v>122</v>
      </c>
      <c r="E185" s="31" t="s">
        <v>34</v>
      </c>
      <c r="F185" s="31" t="s">
        <v>23</v>
      </c>
      <c r="G185" s="31" t="s">
        <v>65</v>
      </c>
      <c r="H185" s="31" t="s">
        <v>129</v>
      </c>
      <c r="I185" s="33" t="s">
        <v>0</v>
      </c>
      <c r="J185" s="33" t="s">
        <v>0</v>
      </c>
      <c r="K185" s="34" t="s">
        <v>0</v>
      </c>
      <c r="L185" s="33" t="s">
        <v>0</v>
      </c>
      <c r="M185" s="35">
        <f>M186</f>
        <v>304047070.70000005</v>
      </c>
      <c r="N185" s="35">
        <f t="shared" ref="N185:O185" si="56">N186</f>
        <v>114500000.00000001</v>
      </c>
      <c r="O185" s="35">
        <f t="shared" si="56"/>
        <v>0</v>
      </c>
    </row>
    <row r="186" spans="1:18" ht="63" x14ac:dyDescent="0.2">
      <c r="A186" s="30" t="s">
        <v>41</v>
      </c>
      <c r="B186" s="31" t="s">
        <v>120</v>
      </c>
      <c r="C186" s="31" t="s">
        <v>14</v>
      </c>
      <c r="D186" s="31" t="s">
        <v>122</v>
      </c>
      <c r="E186" s="31" t="s">
        <v>34</v>
      </c>
      <c r="F186" s="31" t="s">
        <v>23</v>
      </c>
      <c r="G186" s="31" t="s">
        <v>65</v>
      </c>
      <c r="H186" s="31" t="s">
        <v>129</v>
      </c>
      <c r="I186" s="31" t="s">
        <v>42</v>
      </c>
      <c r="J186" s="31" t="s">
        <v>0</v>
      </c>
      <c r="K186" s="103" t="s">
        <v>0</v>
      </c>
      <c r="L186" s="31" t="s">
        <v>0</v>
      </c>
      <c r="M186" s="35">
        <f>M187+M188</f>
        <v>304047070.70000005</v>
      </c>
      <c r="N186" s="35">
        <f t="shared" ref="N186:O186" si="57">N187+N188</f>
        <v>114500000.00000001</v>
      </c>
      <c r="O186" s="35">
        <f t="shared" si="57"/>
        <v>0</v>
      </c>
    </row>
    <row r="187" spans="1:18" ht="47.25" x14ac:dyDescent="0.2">
      <c r="A187" s="65" t="s">
        <v>130</v>
      </c>
      <c r="B187" s="66" t="s">
        <v>120</v>
      </c>
      <c r="C187" s="66" t="s">
        <v>14</v>
      </c>
      <c r="D187" s="66" t="s">
        <v>122</v>
      </c>
      <c r="E187" s="66" t="s">
        <v>34</v>
      </c>
      <c r="F187" s="66" t="s">
        <v>23</v>
      </c>
      <c r="G187" s="66" t="s">
        <v>65</v>
      </c>
      <c r="H187" s="66" t="s">
        <v>129</v>
      </c>
      <c r="I187" s="66" t="s">
        <v>42</v>
      </c>
      <c r="J187" s="68" t="s">
        <v>400</v>
      </c>
      <c r="K187" s="69">
        <v>40</v>
      </c>
      <c r="L187" s="68" t="s">
        <v>61</v>
      </c>
      <c r="M187" s="70">
        <v>168024646.46000001</v>
      </c>
      <c r="N187" s="70">
        <v>0</v>
      </c>
      <c r="O187" s="70">
        <v>0</v>
      </c>
    </row>
    <row r="188" spans="1:18" s="60" customFormat="1" ht="31.5" x14ac:dyDescent="0.2">
      <c r="A188" s="111" t="s">
        <v>125</v>
      </c>
      <c r="B188" s="112" t="s">
        <v>120</v>
      </c>
      <c r="C188" s="112" t="s">
        <v>14</v>
      </c>
      <c r="D188" s="112" t="s">
        <v>122</v>
      </c>
      <c r="E188" s="112" t="s">
        <v>34</v>
      </c>
      <c r="F188" s="112" t="s">
        <v>23</v>
      </c>
      <c r="G188" s="112" t="s">
        <v>65</v>
      </c>
      <c r="H188" s="112" t="s">
        <v>129</v>
      </c>
      <c r="I188" s="112" t="s">
        <v>42</v>
      </c>
      <c r="J188" s="114" t="s">
        <v>400</v>
      </c>
      <c r="K188" s="115">
        <v>48</v>
      </c>
      <c r="L188" s="116" t="s">
        <v>55</v>
      </c>
      <c r="M188" s="85">
        <f>135522424.24+518305830-517805830</f>
        <v>136022424.24000001</v>
      </c>
      <c r="N188" s="85">
        <f>134578411.55-20078411.55</f>
        <v>114500000.00000001</v>
      </c>
      <c r="O188" s="85">
        <v>0</v>
      </c>
      <c r="P188" s="59"/>
      <c r="Q188" s="59"/>
      <c r="R188" s="59"/>
    </row>
    <row r="189" spans="1:18" ht="31.5" x14ac:dyDescent="0.2">
      <c r="A189" s="30" t="s">
        <v>137</v>
      </c>
      <c r="B189" s="31" t="s">
        <v>138</v>
      </c>
      <c r="C189" s="31" t="s">
        <v>0</v>
      </c>
      <c r="D189" s="31" t="s">
        <v>0</v>
      </c>
      <c r="E189" s="31" t="s">
        <v>0</v>
      </c>
      <c r="F189" s="31" t="s">
        <v>0</v>
      </c>
      <c r="G189" s="31" t="s">
        <v>0</v>
      </c>
      <c r="H189" s="33" t="s">
        <v>0</v>
      </c>
      <c r="I189" s="33" t="s">
        <v>0</v>
      </c>
      <c r="J189" s="33" t="s">
        <v>0</v>
      </c>
      <c r="K189" s="34" t="s">
        <v>0</v>
      </c>
      <c r="L189" s="33" t="s">
        <v>0</v>
      </c>
      <c r="M189" s="35">
        <f t="shared" ref="M189:M196" si="58">M190</f>
        <v>109252660</v>
      </c>
      <c r="N189" s="35">
        <f t="shared" ref="N189:O189" si="59">N190</f>
        <v>1000000</v>
      </c>
      <c r="O189" s="35">
        <f t="shared" si="59"/>
        <v>1000000</v>
      </c>
    </row>
    <row r="190" spans="1:18" ht="31.5" x14ac:dyDescent="0.2">
      <c r="A190" s="30" t="s">
        <v>186</v>
      </c>
      <c r="B190" s="32" t="s">
        <v>138</v>
      </c>
      <c r="C190" s="32" t="s">
        <v>17</v>
      </c>
      <c r="D190" s="31"/>
      <c r="E190" s="31"/>
      <c r="F190" s="31"/>
      <c r="G190" s="31"/>
      <c r="H190" s="33"/>
      <c r="I190" s="33"/>
      <c r="J190" s="33"/>
      <c r="K190" s="34"/>
      <c r="L190" s="33"/>
      <c r="M190" s="35">
        <f t="shared" si="58"/>
        <v>109252660</v>
      </c>
      <c r="N190" s="35">
        <f t="shared" ref="N190:O190" si="60">N191</f>
        <v>1000000</v>
      </c>
      <c r="O190" s="35">
        <f t="shared" si="60"/>
        <v>1000000</v>
      </c>
    </row>
    <row r="191" spans="1:18" ht="31.5" x14ac:dyDescent="0.2">
      <c r="A191" s="30" t="s">
        <v>139</v>
      </c>
      <c r="B191" s="31" t="s">
        <v>138</v>
      </c>
      <c r="C191" s="32" t="s">
        <v>17</v>
      </c>
      <c r="D191" s="31" t="s">
        <v>65</v>
      </c>
      <c r="E191" s="31" t="s">
        <v>0</v>
      </c>
      <c r="F191" s="31" t="s">
        <v>0</v>
      </c>
      <c r="G191" s="31" t="s">
        <v>0</v>
      </c>
      <c r="H191" s="33" t="s">
        <v>0</v>
      </c>
      <c r="I191" s="33" t="s">
        <v>0</v>
      </c>
      <c r="J191" s="33" t="s">
        <v>0</v>
      </c>
      <c r="K191" s="34" t="s">
        <v>0</v>
      </c>
      <c r="L191" s="33" t="s">
        <v>0</v>
      </c>
      <c r="M191" s="35">
        <f t="shared" si="58"/>
        <v>109252660</v>
      </c>
      <c r="N191" s="35">
        <f t="shared" ref="N191:O196" si="61">N192</f>
        <v>1000000</v>
      </c>
      <c r="O191" s="35">
        <f t="shared" si="61"/>
        <v>1000000</v>
      </c>
    </row>
    <row r="192" spans="1:18" ht="31.5" x14ac:dyDescent="0.2">
      <c r="A192" s="30" t="s">
        <v>33</v>
      </c>
      <c r="B192" s="31" t="s">
        <v>138</v>
      </c>
      <c r="C192" s="32" t="s">
        <v>17</v>
      </c>
      <c r="D192" s="31" t="s">
        <v>65</v>
      </c>
      <c r="E192" s="31" t="s">
        <v>34</v>
      </c>
      <c r="F192" s="31" t="s">
        <v>0</v>
      </c>
      <c r="G192" s="31" t="s">
        <v>0</v>
      </c>
      <c r="H192" s="33" t="s">
        <v>0</v>
      </c>
      <c r="I192" s="33" t="s">
        <v>0</v>
      </c>
      <c r="J192" s="33" t="s">
        <v>0</v>
      </c>
      <c r="K192" s="34" t="s">
        <v>0</v>
      </c>
      <c r="L192" s="33" t="s">
        <v>0</v>
      </c>
      <c r="M192" s="35">
        <f t="shared" si="58"/>
        <v>109252660</v>
      </c>
      <c r="N192" s="35">
        <f t="shared" si="61"/>
        <v>1000000</v>
      </c>
      <c r="O192" s="35">
        <f t="shared" si="61"/>
        <v>1000000</v>
      </c>
    </row>
    <row r="193" spans="1:15" ht="78.75" x14ac:dyDescent="0.2">
      <c r="A193" s="30" t="s">
        <v>47</v>
      </c>
      <c r="B193" s="31" t="s">
        <v>138</v>
      </c>
      <c r="C193" s="32" t="s">
        <v>17</v>
      </c>
      <c r="D193" s="31" t="s">
        <v>65</v>
      </c>
      <c r="E193" s="31" t="s">
        <v>34</v>
      </c>
      <c r="F193" s="31"/>
      <c r="G193" s="31"/>
      <c r="H193" s="33"/>
      <c r="I193" s="33"/>
      <c r="J193" s="33"/>
      <c r="K193" s="34"/>
      <c r="L193" s="33"/>
      <c r="M193" s="35">
        <f t="shared" si="58"/>
        <v>109252660</v>
      </c>
      <c r="N193" s="35">
        <f t="shared" si="61"/>
        <v>1000000</v>
      </c>
      <c r="O193" s="35">
        <f t="shared" si="61"/>
        <v>1000000</v>
      </c>
    </row>
    <row r="194" spans="1:15" ht="15.75" x14ac:dyDescent="0.2">
      <c r="A194" s="82" t="s">
        <v>140</v>
      </c>
      <c r="B194" s="31" t="s">
        <v>138</v>
      </c>
      <c r="C194" s="32" t="s">
        <v>17</v>
      </c>
      <c r="D194" s="31" t="s">
        <v>65</v>
      </c>
      <c r="E194" s="31" t="s">
        <v>34</v>
      </c>
      <c r="F194" s="31" t="s">
        <v>50</v>
      </c>
      <c r="G194" s="31" t="s">
        <v>0</v>
      </c>
      <c r="H194" s="31" t="s">
        <v>0</v>
      </c>
      <c r="I194" s="31" t="s">
        <v>0</v>
      </c>
      <c r="J194" s="31" t="s">
        <v>0</v>
      </c>
      <c r="K194" s="103" t="s">
        <v>0</v>
      </c>
      <c r="L194" s="31" t="s">
        <v>0</v>
      </c>
      <c r="M194" s="35">
        <f t="shared" si="58"/>
        <v>109252660</v>
      </c>
      <c r="N194" s="35">
        <f t="shared" si="61"/>
        <v>1000000</v>
      </c>
      <c r="O194" s="35">
        <f t="shared" si="61"/>
        <v>1000000</v>
      </c>
    </row>
    <row r="195" spans="1:15" ht="15.75" x14ac:dyDescent="0.2">
      <c r="A195" s="82" t="s">
        <v>141</v>
      </c>
      <c r="B195" s="31" t="s">
        <v>138</v>
      </c>
      <c r="C195" s="32" t="s">
        <v>17</v>
      </c>
      <c r="D195" s="31" t="s">
        <v>65</v>
      </c>
      <c r="E195" s="31" t="s">
        <v>34</v>
      </c>
      <c r="F195" s="31" t="s">
        <v>50</v>
      </c>
      <c r="G195" s="31" t="s">
        <v>108</v>
      </c>
      <c r="H195" s="31" t="s">
        <v>0</v>
      </c>
      <c r="I195" s="31" t="s">
        <v>0</v>
      </c>
      <c r="J195" s="31" t="s">
        <v>0</v>
      </c>
      <c r="K195" s="103" t="s">
        <v>0</v>
      </c>
      <c r="L195" s="31" t="s">
        <v>0</v>
      </c>
      <c r="M195" s="35">
        <f t="shared" si="58"/>
        <v>109252660</v>
      </c>
      <c r="N195" s="35">
        <f t="shared" si="61"/>
        <v>1000000</v>
      </c>
      <c r="O195" s="35">
        <f t="shared" si="61"/>
        <v>1000000</v>
      </c>
    </row>
    <row r="196" spans="1:15" ht="47.25" x14ac:dyDescent="0.2">
      <c r="A196" s="30" t="s">
        <v>69</v>
      </c>
      <c r="B196" s="31" t="s">
        <v>138</v>
      </c>
      <c r="C196" s="32" t="s">
        <v>17</v>
      </c>
      <c r="D196" s="31" t="s">
        <v>65</v>
      </c>
      <c r="E196" s="31" t="s">
        <v>34</v>
      </c>
      <c r="F196" s="31" t="s">
        <v>50</v>
      </c>
      <c r="G196" s="31" t="s">
        <v>108</v>
      </c>
      <c r="H196" s="31" t="s">
        <v>70</v>
      </c>
      <c r="I196" s="33" t="s">
        <v>0</v>
      </c>
      <c r="J196" s="33" t="s">
        <v>0</v>
      </c>
      <c r="K196" s="34" t="s">
        <v>0</v>
      </c>
      <c r="L196" s="33" t="s">
        <v>0</v>
      </c>
      <c r="M196" s="35">
        <f t="shared" si="58"/>
        <v>109252660</v>
      </c>
      <c r="N196" s="35">
        <f t="shared" si="61"/>
        <v>1000000</v>
      </c>
      <c r="O196" s="35">
        <f t="shared" si="61"/>
        <v>1000000</v>
      </c>
    </row>
    <row r="197" spans="1:15" ht="63" x14ac:dyDescent="0.2">
      <c r="A197" s="30" t="s">
        <v>41</v>
      </c>
      <c r="B197" s="31" t="s">
        <v>138</v>
      </c>
      <c r="C197" s="32" t="s">
        <v>17</v>
      </c>
      <c r="D197" s="31" t="s">
        <v>65</v>
      </c>
      <c r="E197" s="31" t="s">
        <v>34</v>
      </c>
      <c r="F197" s="31" t="s">
        <v>50</v>
      </c>
      <c r="G197" s="31" t="s">
        <v>108</v>
      </c>
      <c r="H197" s="31" t="s">
        <v>70</v>
      </c>
      <c r="I197" s="31" t="s">
        <v>42</v>
      </c>
      <c r="J197" s="31" t="s">
        <v>0</v>
      </c>
      <c r="K197" s="103" t="s">
        <v>0</v>
      </c>
      <c r="L197" s="31" t="s">
        <v>0</v>
      </c>
      <c r="M197" s="35">
        <f>M198+M199+M200+M201+M202+M203</f>
        <v>109252660</v>
      </c>
      <c r="N197" s="35">
        <f t="shared" ref="N197:O197" si="62">N198+N199+N200+N201+N202+N203</f>
        <v>1000000</v>
      </c>
      <c r="O197" s="35">
        <f t="shared" si="62"/>
        <v>1000000</v>
      </c>
    </row>
    <row r="198" spans="1:15" ht="47.25" x14ac:dyDescent="0.2">
      <c r="A198" s="65" t="s">
        <v>147</v>
      </c>
      <c r="B198" s="66" t="s">
        <v>138</v>
      </c>
      <c r="C198" s="67" t="s">
        <v>17</v>
      </c>
      <c r="D198" s="66" t="s">
        <v>65</v>
      </c>
      <c r="E198" s="66" t="s">
        <v>34</v>
      </c>
      <c r="F198" s="66" t="s">
        <v>50</v>
      </c>
      <c r="G198" s="66" t="s">
        <v>108</v>
      </c>
      <c r="H198" s="66" t="s">
        <v>70</v>
      </c>
      <c r="I198" s="66" t="s">
        <v>42</v>
      </c>
      <c r="J198" s="68" t="s">
        <v>143</v>
      </c>
      <c r="K198" s="69">
        <v>223.93</v>
      </c>
      <c r="L198" s="86" t="s">
        <v>194</v>
      </c>
      <c r="M198" s="70">
        <v>0</v>
      </c>
      <c r="N198" s="70">
        <v>0</v>
      </c>
      <c r="O198" s="70">
        <v>500000</v>
      </c>
    </row>
    <row r="199" spans="1:15" ht="47.25" x14ac:dyDescent="0.2">
      <c r="A199" s="65" t="s">
        <v>148</v>
      </c>
      <c r="B199" s="66" t="s">
        <v>138</v>
      </c>
      <c r="C199" s="67" t="s">
        <v>17</v>
      </c>
      <c r="D199" s="66" t="s">
        <v>65</v>
      </c>
      <c r="E199" s="66" t="s">
        <v>34</v>
      </c>
      <c r="F199" s="66" t="s">
        <v>50</v>
      </c>
      <c r="G199" s="66" t="s">
        <v>108</v>
      </c>
      <c r="H199" s="66" t="s">
        <v>70</v>
      </c>
      <c r="I199" s="66" t="s">
        <v>42</v>
      </c>
      <c r="J199" s="68" t="s">
        <v>143</v>
      </c>
      <c r="K199" s="69">
        <v>223.93</v>
      </c>
      <c r="L199" s="86" t="s">
        <v>194</v>
      </c>
      <c r="M199" s="70">
        <v>0</v>
      </c>
      <c r="N199" s="70">
        <v>500000</v>
      </c>
      <c r="O199" s="70">
        <v>0</v>
      </c>
    </row>
    <row r="200" spans="1:15" ht="47.25" x14ac:dyDescent="0.2">
      <c r="A200" s="65" t="s">
        <v>142</v>
      </c>
      <c r="B200" s="66" t="s">
        <v>138</v>
      </c>
      <c r="C200" s="67" t="s">
        <v>17</v>
      </c>
      <c r="D200" s="66" t="s">
        <v>65</v>
      </c>
      <c r="E200" s="66" t="s">
        <v>34</v>
      </c>
      <c r="F200" s="66" t="s">
        <v>50</v>
      </c>
      <c r="G200" s="66" t="s">
        <v>108</v>
      </c>
      <c r="H200" s="66" t="s">
        <v>70</v>
      </c>
      <c r="I200" s="66" t="s">
        <v>42</v>
      </c>
      <c r="J200" s="68" t="s">
        <v>143</v>
      </c>
      <c r="K200" s="69">
        <v>223.93</v>
      </c>
      <c r="L200" s="86" t="s">
        <v>61</v>
      </c>
      <c r="M200" s="70">
        <v>44371000</v>
      </c>
      <c r="N200" s="70">
        <v>0</v>
      </c>
      <c r="O200" s="70">
        <v>0</v>
      </c>
    </row>
    <row r="201" spans="1:15" ht="47.25" x14ac:dyDescent="0.2">
      <c r="A201" s="65" t="s">
        <v>144</v>
      </c>
      <c r="B201" s="66" t="s">
        <v>138</v>
      </c>
      <c r="C201" s="67" t="s">
        <v>17</v>
      </c>
      <c r="D201" s="66" t="s">
        <v>65</v>
      </c>
      <c r="E201" s="66" t="s">
        <v>34</v>
      </c>
      <c r="F201" s="66" t="s">
        <v>50</v>
      </c>
      <c r="G201" s="66" t="s">
        <v>108</v>
      </c>
      <c r="H201" s="66" t="s">
        <v>70</v>
      </c>
      <c r="I201" s="66" t="s">
        <v>42</v>
      </c>
      <c r="J201" s="68" t="s">
        <v>143</v>
      </c>
      <c r="K201" s="69">
        <v>320</v>
      </c>
      <c r="L201" s="86" t="s">
        <v>61</v>
      </c>
      <c r="M201" s="70">
        <v>64881660</v>
      </c>
      <c r="N201" s="70">
        <v>0</v>
      </c>
      <c r="O201" s="70">
        <v>0</v>
      </c>
    </row>
    <row r="202" spans="1:15" ht="47.25" x14ac:dyDescent="0.2">
      <c r="A202" s="65" t="s">
        <v>145</v>
      </c>
      <c r="B202" s="66" t="s">
        <v>138</v>
      </c>
      <c r="C202" s="67" t="s">
        <v>17</v>
      </c>
      <c r="D202" s="66" t="s">
        <v>65</v>
      </c>
      <c r="E202" s="66" t="s">
        <v>34</v>
      </c>
      <c r="F202" s="66" t="s">
        <v>50</v>
      </c>
      <c r="G202" s="66" t="s">
        <v>108</v>
      </c>
      <c r="H202" s="66" t="s">
        <v>70</v>
      </c>
      <c r="I202" s="66" t="s">
        <v>42</v>
      </c>
      <c r="J202" s="68" t="s">
        <v>143</v>
      </c>
      <c r="K202" s="69">
        <v>223.93</v>
      </c>
      <c r="L202" s="86" t="s">
        <v>194</v>
      </c>
      <c r="M202" s="70">
        <v>0</v>
      </c>
      <c r="N202" s="70">
        <v>0</v>
      </c>
      <c r="O202" s="70">
        <v>500000</v>
      </c>
    </row>
    <row r="203" spans="1:15" ht="47.25" x14ac:dyDescent="0.2">
      <c r="A203" s="65" t="s">
        <v>146</v>
      </c>
      <c r="B203" s="66" t="s">
        <v>138</v>
      </c>
      <c r="C203" s="67" t="s">
        <v>17</v>
      </c>
      <c r="D203" s="66" t="s">
        <v>65</v>
      </c>
      <c r="E203" s="66" t="s">
        <v>34</v>
      </c>
      <c r="F203" s="66" t="s">
        <v>50</v>
      </c>
      <c r="G203" s="66" t="s">
        <v>108</v>
      </c>
      <c r="H203" s="66" t="s">
        <v>70</v>
      </c>
      <c r="I203" s="66" t="s">
        <v>42</v>
      </c>
      <c r="J203" s="68" t="s">
        <v>143</v>
      </c>
      <c r="K203" s="69">
        <v>223.93</v>
      </c>
      <c r="L203" s="86" t="s">
        <v>194</v>
      </c>
      <c r="M203" s="70">
        <v>0</v>
      </c>
      <c r="N203" s="70">
        <v>500000</v>
      </c>
      <c r="O203" s="70">
        <v>0</v>
      </c>
    </row>
    <row r="204" spans="1:15" ht="31.5" x14ac:dyDescent="0.2">
      <c r="A204" s="30" t="s">
        <v>149</v>
      </c>
      <c r="B204" s="31" t="s">
        <v>150</v>
      </c>
      <c r="C204" s="31" t="s">
        <v>0</v>
      </c>
      <c r="D204" s="31" t="s">
        <v>0</v>
      </c>
      <c r="E204" s="31" t="s">
        <v>0</v>
      </c>
      <c r="F204" s="31" t="s">
        <v>0</v>
      </c>
      <c r="G204" s="31" t="s">
        <v>0</v>
      </c>
      <c r="H204" s="33" t="s">
        <v>0</v>
      </c>
      <c r="I204" s="33" t="s">
        <v>0</v>
      </c>
      <c r="J204" s="33" t="s">
        <v>0</v>
      </c>
      <c r="K204" s="34" t="s">
        <v>0</v>
      </c>
      <c r="L204" s="33" t="s">
        <v>0</v>
      </c>
      <c r="M204" s="35">
        <f t="shared" ref="M204:M211" si="63">M205</f>
        <v>1133208833.3299999</v>
      </c>
      <c r="N204" s="35">
        <f t="shared" ref="N204:O211" si="64">N205</f>
        <v>1433208833.3299999</v>
      </c>
      <c r="O204" s="35">
        <f t="shared" si="64"/>
        <v>0</v>
      </c>
    </row>
    <row r="205" spans="1:15" ht="31.5" x14ac:dyDescent="0.2">
      <c r="A205" s="30" t="s">
        <v>186</v>
      </c>
      <c r="B205" s="31" t="s">
        <v>150</v>
      </c>
      <c r="C205" s="32" t="s">
        <v>17</v>
      </c>
      <c r="D205" s="31" t="s">
        <v>0</v>
      </c>
      <c r="E205" s="31" t="s">
        <v>0</v>
      </c>
      <c r="F205" s="31" t="s">
        <v>0</v>
      </c>
      <c r="G205" s="31" t="s">
        <v>0</v>
      </c>
      <c r="H205" s="33" t="s">
        <v>0</v>
      </c>
      <c r="I205" s="33" t="s">
        <v>0</v>
      </c>
      <c r="J205" s="33" t="s">
        <v>0</v>
      </c>
      <c r="K205" s="34" t="s">
        <v>0</v>
      </c>
      <c r="L205" s="33" t="s">
        <v>0</v>
      </c>
      <c r="M205" s="35">
        <f t="shared" si="63"/>
        <v>1133208833.3299999</v>
      </c>
      <c r="N205" s="35">
        <f t="shared" si="64"/>
        <v>1433208833.3299999</v>
      </c>
      <c r="O205" s="35">
        <f t="shared" si="64"/>
        <v>0</v>
      </c>
    </row>
    <row r="206" spans="1:15" ht="47.25" x14ac:dyDescent="0.2">
      <c r="A206" s="30" t="s">
        <v>151</v>
      </c>
      <c r="B206" s="31" t="s">
        <v>150</v>
      </c>
      <c r="C206" s="32" t="s">
        <v>17</v>
      </c>
      <c r="D206" s="31" t="s">
        <v>108</v>
      </c>
      <c r="E206" s="31" t="s">
        <v>0</v>
      </c>
      <c r="F206" s="31" t="s">
        <v>0</v>
      </c>
      <c r="G206" s="31" t="s">
        <v>0</v>
      </c>
      <c r="H206" s="33" t="s">
        <v>0</v>
      </c>
      <c r="I206" s="33" t="s">
        <v>0</v>
      </c>
      <c r="J206" s="33" t="s">
        <v>0</v>
      </c>
      <c r="K206" s="34" t="s">
        <v>0</v>
      </c>
      <c r="L206" s="33" t="s">
        <v>0</v>
      </c>
      <c r="M206" s="35">
        <f t="shared" si="63"/>
        <v>1133208833.3299999</v>
      </c>
      <c r="N206" s="35">
        <f t="shared" si="64"/>
        <v>1433208833.3299999</v>
      </c>
      <c r="O206" s="35">
        <f t="shared" si="64"/>
        <v>0</v>
      </c>
    </row>
    <row r="207" spans="1:15" ht="31.5" x14ac:dyDescent="0.2">
      <c r="A207" s="30" t="s">
        <v>33</v>
      </c>
      <c r="B207" s="31" t="s">
        <v>150</v>
      </c>
      <c r="C207" s="32" t="s">
        <v>17</v>
      </c>
      <c r="D207" s="31" t="s">
        <v>108</v>
      </c>
      <c r="E207" s="31" t="s">
        <v>34</v>
      </c>
      <c r="F207" s="31" t="s">
        <v>0</v>
      </c>
      <c r="G207" s="31" t="s">
        <v>0</v>
      </c>
      <c r="H207" s="33" t="s">
        <v>0</v>
      </c>
      <c r="I207" s="33" t="s">
        <v>0</v>
      </c>
      <c r="J207" s="33" t="s">
        <v>0</v>
      </c>
      <c r="K207" s="34" t="s">
        <v>0</v>
      </c>
      <c r="L207" s="33" t="s">
        <v>0</v>
      </c>
      <c r="M207" s="35">
        <f t="shared" si="63"/>
        <v>1133208833.3299999</v>
      </c>
      <c r="N207" s="35">
        <f t="shared" si="64"/>
        <v>1433208833.3299999</v>
      </c>
      <c r="O207" s="35">
        <f t="shared" si="64"/>
        <v>0</v>
      </c>
    </row>
    <row r="208" spans="1:15" ht="78.75" x14ac:dyDescent="0.2">
      <c r="A208" s="30" t="s">
        <v>47</v>
      </c>
      <c r="B208" s="31" t="s">
        <v>150</v>
      </c>
      <c r="C208" s="32" t="s">
        <v>17</v>
      </c>
      <c r="D208" s="31" t="s">
        <v>108</v>
      </c>
      <c r="E208" s="31" t="s">
        <v>34</v>
      </c>
      <c r="F208" s="31" t="s">
        <v>0</v>
      </c>
      <c r="G208" s="31" t="s">
        <v>0</v>
      </c>
      <c r="H208" s="33" t="s">
        <v>0</v>
      </c>
      <c r="I208" s="33" t="s">
        <v>0</v>
      </c>
      <c r="J208" s="33" t="s">
        <v>0</v>
      </c>
      <c r="K208" s="34" t="s">
        <v>0</v>
      </c>
      <c r="L208" s="33" t="s">
        <v>0</v>
      </c>
      <c r="M208" s="35">
        <f t="shared" si="63"/>
        <v>1133208833.3299999</v>
      </c>
      <c r="N208" s="35">
        <f t="shared" si="64"/>
        <v>1433208833.3299999</v>
      </c>
      <c r="O208" s="35">
        <f t="shared" si="64"/>
        <v>0</v>
      </c>
    </row>
    <row r="209" spans="1:15" ht="15.75" x14ac:dyDescent="0.2">
      <c r="A209" s="82" t="s">
        <v>35</v>
      </c>
      <c r="B209" s="31" t="s">
        <v>150</v>
      </c>
      <c r="C209" s="32" t="s">
        <v>17</v>
      </c>
      <c r="D209" s="31" t="s">
        <v>108</v>
      </c>
      <c r="E209" s="31" t="s">
        <v>34</v>
      </c>
      <c r="F209" s="31" t="s">
        <v>36</v>
      </c>
      <c r="G209" s="31" t="s">
        <v>0</v>
      </c>
      <c r="H209" s="31" t="s">
        <v>0</v>
      </c>
      <c r="I209" s="31" t="s">
        <v>0</v>
      </c>
      <c r="J209" s="31" t="s">
        <v>0</v>
      </c>
      <c r="K209" s="103" t="s">
        <v>0</v>
      </c>
      <c r="L209" s="31" t="s">
        <v>0</v>
      </c>
      <c r="M209" s="35">
        <f t="shared" si="63"/>
        <v>1133208833.3299999</v>
      </c>
      <c r="N209" s="35">
        <f t="shared" si="64"/>
        <v>1433208833.3299999</v>
      </c>
      <c r="O209" s="35">
        <f t="shared" si="64"/>
        <v>0</v>
      </c>
    </row>
    <row r="210" spans="1:15" ht="15.75" x14ac:dyDescent="0.2">
      <c r="A210" s="82" t="s">
        <v>152</v>
      </c>
      <c r="B210" s="31" t="s">
        <v>150</v>
      </c>
      <c r="C210" s="32" t="s">
        <v>17</v>
      </c>
      <c r="D210" s="31" t="s">
        <v>108</v>
      </c>
      <c r="E210" s="31" t="s">
        <v>34</v>
      </c>
      <c r="F210" s="31" t="s">
        <v>36</v>
      </c>
      <c r="G210" s="31" t="s">
        <v>88</v>
      </c>
      <c r="H210" s="31" t="s">
        <v>0</v>
      </c>
      <c r="I210" s="31" t="s">
        <v>0</v>
      </c>
      <c r="J210" s="31" t="s">
        <v>0</v>
      </c>
      <c r="K210" s="103" t="s">
        <v>0</v>
      </c>
      <c r="L210" s="31" t="s">
        <v>0</v>
      </c>
      <c r="M210" s="35">
        <f t="shared" si="63"/>
        <v>1133208833.3299999</v>
      </c>
      <c r="N210" s="35">
        <f t="shared" si="64"/>
        <v>1433208833.3299999</v>
      </c>
      <c r="O210" s="35">
        <f t="shared" si="64"/>
        <v>0</v>
      </c>
    </row>
    <row r="211" spans="1:15" ht="110.25" x14ac:dyDescent="0.2">
      <c r="A211" s="30" t="s">
        <v>153</v>
      </c>
      <c r="B211" s="31" t="s">
        <v>150</v>
      </c>
      <c r="C211" s="32" t="s">
        <v>17</v>
      </c>
      <c r="D211" s="31" t="s">
        <v>108</v>
      </c>
      <c r="E211" s="31" t="s">
        <v>34</v>
      </c>
      <c r="F211" s="31" t="s">
        <v>36</v>
      </c>
      <c r="G211" s="31" t="s">
        <v>88</v>
      </c>
      <c r="H211" s="31" t="s">
        <v>154</v>
      </c>
      <c r="I211" s="33" t="s">
        <v>0</v>
      </c>
      <c r="J211" s="33" t="s">
        <v>0</v>
      </c>
      <c r="K211" s="34" t="s">
        <v>0</v>
      </c>
      <c r="L211" s="33" t="s">
        <v>0</v>
      </c>
      <c r="M211" s="35">
        <f t="shared" si="63"/>
        <v>1133208833.3299999</v>
      </c>
      <c r="N211" s="35">
        <f t="shared" si="64"/>
        <v>1433208833.3299999</v>
      </c>
      <c r="O211" s="35">
        <f t="shared" si="64"/>
        <v>0</v>
      </c>
    </row>
    <row r="212" spans="1:15" ht="63" x14ac:dyDescent="0.2">
      <c r="A212" s="30" t="s">
        <v>41</v>
      </c>
      <c r="B212" s="31" t="s">
        <v>150</v>
      </c>
      <c r="C212" s="32" t="s">
        <v>17</v>
      </c>
      <c r="D212" s="31" t="s">
        <v>108</v>
      </c>
      <c r="E212" s="31" t="s">
        <v>34</v>
      </c>
      <c r="F212" s="31" t="s">
        <v>36</v>
      </c>
      <c r="G212" s="31" t="s">
        <v>88</v>
      </c>
      <c r="H212" s="31" t="s">
        <v>154</v>
      </c>
      <c r="I212" s="31" t="s">
        <v>42</v>
      </c>
      <c r="J212" s="31" t="s">
        <v>0</v>
      </c>
      <c r="K212" s="103" t="s">
        <v>0</v>
      </c>
      <c r="L212" s="31" t="s">
        <v>0</v>
      </c>
      <c r="M212" s="35">
        <f>M213+M214</f>
        <v>1133208833.3299999</v>
      </c>
      <c r="N212" s="35">
        <f t="shared" ref="N212:O212" si="65">N213+N214</f>
        <v>1433208833.3299999</v>
      </c>
      <c r="O212" s="35">
        <f t="shared" si="65"/>
        <v>0</v>
      </c>
    </row>
    <row r="213" spans="1:15" ht="38.25" x14ac:dyDescent="0.2">
      <c r="A213" s="65" t="s">
        <v>155</v>
      </c>
      <c r="B213" s="66" t="s">
        <v>150</v>
      </c>
      <c r="C213" s="67" t="s">
        <v>17</v>
      </c>
      <c r="D213" s="66" t="s">
        <v>108</v>
      </c>
      <c r="E213" s="66" t="s">
        <v>34</v>
      </c>
      <c r="F213" s="66" t="s">
        <v>36</v>
      </c>
      <c r="G213" s="66" t="s">
        <v>88</v>
      </c>
      <c r="H213" s="66" t="s">
        <v>154</v>
      </c>
      <c r="I213" s="66" t="s">
        <v>42</v>
      </c>
      <c r="J213" s="68" t="s">
        <v>156</v>
      </c>
      <c r="K213" s="69">
        <v>1529.4</v>
      </c>
      <c r="L213" s="86" t="s">
        <v>55</v>
      </c>
      <c r="M213" s="70">
        <f>1293208833.33-300000000</f>
        <v>993208833.32999992</v>
      </c>
      <c r="N213" s="70">
        <f>1433208833.33-350439550</f>
        <v>1082769283.3299999</v>
      </c>
      <c r="O213" s="70">
        <v>0</v>
      </c>
    </row>
    <row r="214" spans="1:15" ht="31.5" x14ac:dyDescent="0.2">
      <c r="A214" s="65" t="s">
        <v>157</v>
      </c>
      <c r="B214" s="66" t="s">
        <v>150</v>
      </c>
      <c r="C214" s="67" t="s">
        <v>17</v>
      </c>
      <c r="D214" s="66" t="s">
        <v>108</v>
      </c>
      <c r="E214" s="66" t="s">
        <v>34</v>
      </c>
      <c r="F214" s="66" t="s">
        <v>36</v>
      </c>
      <c r="G214" s="66" t="s">
        <v>88</v>
      </c>
      <c r="H214" s="66" t="s">
        <v>154</v>
      </c>
      <c r="I214" s="66" t="s">
        <v>42</v>
      </c>
      <c r="J214" s="68" t="s">
        <v>158</v>
      </c>
      <c r="K214" s="69">
        <v>1</v>
      </c>
      <c r="L214" s="86" t="s">
        <v>55</v>
      </c>
      <c r="M214" s="70">
        <v>140000000</v>
      </c>
      <c r="N214" s="70">
        <v>350439550</v>
      </c>
      <c r="O214" s="70">
        <v>0</v>
      </c>
    </row>
    <row r="217" spans="1:15" ht="60.75" customHeight="1" x14ac:dyDescent="0.3">
      <c r="A217" s="172" t="s">
        <v>389</v>
      </c>
      <c r="B217" s="172"/>
      <c r="C217" s="172"/>
      <c r="D217" s="172"/>
      <c r="M217" s="169" t="s">
        <v>390</v>
      </c>
      <c r="N217" s="169"/>
      <c r="O217" s="169"/>
    </row>
    <row r="220" spans="1:15" ht="20.25" x14ac:dyDescent="0.2">
      <c r="A220" s="98" t="s">
        <v>391</v>
      </c>
    </row>
    <row r="223" spans="1:15" ht="40.5" x14ac:dyDescent="0.3">
      <c r="A223" s="98" t="s">
        <v>392</v>
      </c>
      <c r="M223" s="169" t="s">
        <v>393</v>
      </c>
      <c r="N223" s="169"/>
      <c r="O223" s="169"/>
    </row>
    <row r="224" spans="1:15" ht="20.25" x14ac:dyDescent="0.3">
      <c r="A224" s="98"/>
      <c r="M224" s="142"/>
      <c r="N224" s="142"/>
      <c r="O224" s="142"/>
    </row>
    <row r="225" spans="1:15" ht="20.25" x14ac:dyDescent="0.3">
      <c r="A225" s="98"/>
      <c r="M225" s="142"/>
      <c r="N225" s="142"/>
      <c r="O225" s="142"/>
    </row>
    <row r="226" spans="1:15" ht="20.25" x14ac:dyDescent="0.3">
      <c r="A226" s="98"/>
      <c r="M226" s="142"/>
      <c r="N226" s="142"/>
      <c r="O226" s="142"/>
    </row>
    <row r="227" spans="1:15" ht="20.25" x14ac:dyDescent="0.3">
      <c r="A227" s="98"/>
      <c r="M227" s="142"/>
      <c r="N227" s="142"/>
      <c r="O227" s="142"/>
    </row>
    <row r="231" spans="1:15" ht="18.75" x14ac:dyDescent="0.3">
      <c r="A231" s="99" t="s">
        <v>394</v>
      </c>
    </row>
    <row r="232" spans="1:15" ht="18.75" x14ac:dyDescent="0.3">
      <c r="A232" s="99" t="s">
        <v>395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1"/>
  <sheetViews>
    <sheetView tabSelected="1" view="pageBreakPreview" topLeftCell="A22" zoomScale="80" zoomScaleNormal="100" zoomScaleSheetLayoutView="80" workbookViewId="0">
      <selection activeCell="N25" sqref="N25"/>
    </sheetView>
  </sheetViews>
  <sheetFormatPr defaultRowHeight="12.75" x14ac:dyDescent="0.2"/>
  <cols>
    <col min="1" max="1" width="49" style="97" customWidth="1"/>
    <col min="2" max="2" width="5.6640625" style="97" customWidth="1"/>
    <col min="3" max="3" width="8.5" style="97" customWidth="1"/>
    <col min="4" max="4" width="6.33203125" style="97" customWidth="1"/>
    <col min="5" max="5" width="7.83203125" style="97" bestFit="1" customWidth="1"/>
    <col min="6" max="6" width="5.1640625" style="97" customWidth="1"/>
    <col min="7" max="7" width="4.1640625" style="97" customWidth="1"/>
    <col min="8" max="8" width="8.5" style="97" bestFit="1" customWidth="1"/>
    <col min="9" max="9" width="7.1640625" style="97" customWidth="1"/>
    <col min="10" max="10" width="14.33203125" style="97" customWidth="1"/>
    <col min="11" max="11" width="12.1640625" style="97" customWidth="1"/>
    <col min="12" max="12" width="9.33203125" style="97" customWidth="1"/>
    <col min="13" max="15" width="20.1640625" style="123" bestFit="1" customWidth="1"/>
    <col min="16" max="18" width="18.1640625" style="28" customWidth="1"/>
  </cols>
  <sheetData>
    <row r="1" spans="1:18" ht="56.25" customHeight="1" x14ac:dyDescent="0.2">
      <c r="A1" s="87" t="s">
        <v>0</v>
      </c>
      <c r="B1" s="87" t="s">
        <v>0</v>
      </c>
      <c r="C1" s="87" t="s">
        <v>0</v>
      </c>
      <c r="D1" s="87" t="s">
        <v>0</v>
      </c>
      <c r="E1" s="87" t="s">
        <v>0</v>
      </c>
      <c r="F1" s="87" t="s">
        <v>0</v>
      </c>
      <c r="G1" s="88" t="s">
        <v>0</v>
      </c>
      <c r="H1" s="88" t="s">
        <v>0</v>
      </c>
      <c r="I1" s="88" t="s">
        <v>0</v>
      </c>
      <c r="J1" s="132"/>
      <c r="K1" s="132"/>
      <c r="L1" s="132"/>
      <c r="M1" s="173" t="s">
        <v>425</v>
      </c>
      <c r="N1" s="173"/>
      <c r="O1" s="173"/>
    </row>
    <row r="2" spans="1:18" ht="33" customHeight="1" x14ac:dyDescent="0.2">
      <c r="A2" s="174" t="s">
        <v>182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8" ht="15.75" x14ac:dyDescent="0.2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8" ht="38.25" x14ac:dyDescent="0.2">
      <c r="A4" s="89" t="s">
        <v>181</v>
      </c>
      <c r="B4" s="89" t="s">
        <v>2</v>
      </c>
      <c r="C4" s="89" t="s">
        <v>196</v>
      </c>
      <c r="D4" s="89" t="s">
        <v>197</v>
      </c>
      <c r="E4" s="89" t="s">
        <v>3</v>
      </c>
      <c r="F4" s="89" t="s">
        <v>4</v>
      </c>
      <c r="G4" s="89" t="s">
        <v>5</v>
      </c>
      <c r="H4" s="89" t="s">
        <v>6</v>
      </c>
      <c r="I4" s="89" t="s">
        <v>7</v>
      </c>
      <c r="J4" s="90" t="s">
        <v>8</v>
      </c>
      <c r="K4" s="90" t="s">
        <v>9</v>
      </c>
      <c r="L4" s="90" t="s">
        <v>10</v>
      </c>
      <c r="M4" s="121" t="s">
        <v>11</v>
      </c>
      <c r="N4" s="121" t="s">
        <v>12</v>
      </c>
      <c r="O4" s="121" t="s">
        <v>13</v>
      </c>
    </row>
    <row r="5" spans="1:18" ht="15.75" x14ac:dyDescent="0.2">
      <c r="A5" s="89" t="s">
        <v>14</v>
      </c>
      <c r="B5" s="89" t="s">
        <v>15</v>
      </c>
      <c r="C5" s="89" t="s">
        <v>16</v>
      </c>
      <c r="D5" s="89" t="s">
        <v>17</v>
      </c>
      <c r="E5" s="89" t="s">
        <v>18</v>
      </c>
      <c r="F5" s="89" t="s">
        <v>19</v>
      </c>
      <c r="G5" s="89" t="s">
        <v>20</v>
      </c>
      <c r="H5" s="89" t="s">
        <v>21</v>
      </c>
      <c r="I5" s="89" t="s">
        <v>22</v>
      </c>
      <c r="J5" s="90" t="s">
        <v>184</v>
      </c>
      <c r="K5" s="90" t="s">
        <v>23</v>
      </c>
      <c r="L5" s="90" t="s">
        <v>24</v>
      </c>
      <c r="M5" s="122" t="s">
        <v>25</v>
      </c>
      <c r="N5" s="122" t="s">
        <v>26</v>
      </c>
      <c r="O5" s="122" t="s">
        <v>27</v>
      </c>
    </row>
    <row r="6" spans="1:18" ht="15.75" x14ac:dyDescent="0.2">
      <c r="A6" s="30" t="s">
        <v>28</v>
      </c>
      <c r="B6" s="89" t="s">
        <v>0</v>
      </c>
      <c r="C6" s="89" t="s">
        <v>0</v>
      </c>
      <c r="D6" s="89" t="s">
        <v>0</v>
      </c>
      <c r="E6" s="89" t="s">
        <v>0</v>
      </c>
      <c r="F6" s="89" t="s">
        <v>0</v>
      </c>
      <c r="G6" s="89" t="s">
        <v>0</v>
      </c>
      <c r="H6" s="89" t="s">
        <v>0</v>
      </c>
      <c r="I6" s="89" t="s">
        <v>0</v>
      </c>
      <c r="J6" s="90" t="s">
        <v>0</v>
      </c>
      <c r="K6" s="84" t="s">
        <v>0</v>
      </c>
      <c r="L6" s="90" t="s">
        <v>0</v>
      </c>
      <c r="M6" s="74">
        <f>M7+M17+M234+M260+M283+M374+M405+M432</f>
        <v>7298586548.4400005</v>
      </c>
      <c r="N6" s="74">
        <f>N7+N17+N234+N260+N283+N374+N405+N432</f>
        <v>4127746049.7099996</v>
      </c>
      <c r="O6" s="74">
        <f>O7+O17+O234+O260+O283+O374+O405+O432</f>
        <v>1694179185.6599998</v>
      </c>
      <c r="P6" s="28">
        <f>M6+'Недвижимость мун.'!M6</f>
        <v>7357665607.4400005</v>
      </c>
      <c r="Q6" s="28">
        <f>N6+'Недвижимость мун.'!N6</f>
        <v>4127746049.7099996</v>
      </c>
      <c r="R6" s="28">
        <f>O6+'Недвижимость мун.'!O6</f>
        <v>1694179185.6599998</v>
      </c>
    </row>
    <row r="7" spans="1:18" ht="31.5" x14ac:dyDescent="0.2">
      <c r="A7" s="30" t="s">
        <v>29</v>
      </c>
      <c r="B7" s="73" t="s">
        <v>30</v>
      </c>
      <c r="C7" s="73" t="s">
        <v>0</v>
      </c>
      <c r="D7" s="73" t="s">
        <v>0</v>
      </c>
      <c r="E7" s="73" t="s">
        <v>0</v>
      </c>
      <c r="F7" s="73" t="s">
        <v>0</v>
      </c>
      <c r="G7" s="73" t="s">
        <v>0</v>
      </c>
      <c r="H7" s="75" t="s">
        <v>0</v>
      </c>
      <c r="I7" s="75" t="s">
        <v>0</v>
      </c>
      <c r="J7" s="76" t="s">
        <v>0</v>
      </c>
      <c r="K7" s="77" t="s">
        <v>0</v>
      </c>
      <c r="L7" s="76" t="s">
        <v>0</v>
      </c>
      <c r="M7" s="74">
        <f t="shared" ref="M7:M13" si="0">M8</f>
        <v>27131515.149999999</v>
      </c>
      <c r="N7" s="74">
        <f t="shared" ref="N7:O14" si="1">N8</f>
        <v>0</v>
      </c>
      <c r="O7" s="74">
        <f t="shared" si="1"/>
        <v>0</v>
      </c>
      <c r="P7" s="28">
        <f>P6-9705500</f>
        <v>7347960107.4400005</v>
      </c>
    </row>
    <row r="8" spans="1:18" ht="31.5" x14ac:dyDescent="0.2">
      <c r="A8" s="30" t="s">
        <v>188</v>
      </c>
      <c r="B8" s="73" t="s">
        <v>30</v>
      </c>
      <c r="C8" s="73" t="s">
        <v>15</v>
      </c>
      <c r="D8" s="73" t="s">
        <v>0</v>
      </c>
      <c r="E8" s="73" t="s">
        <v>0</v>
      </c>
      <c r="F8" s="73" t="s">
        <v>0</v>
      </c>
      <c r="G8" s="73" t="s">
        <v>0</v>
      </c>
      <c r="H8" s="75" t="s">
        <v>0</v>
      </c>
      <c r="I8" s="75" t="s">
        <v>0</v>
      </c>
      <c r="J8" s="76" t="s">
        <v>0</v>
      </c>
      <c r="K8" s="77" t="s">
        <v>0</v>
      </c>
      <c r="L8" s="76" t="s">
        <v>0</v>
      </c>
      <c r="M8" s="74">
        <f t="shared" si="0"/>
        <v>27131515.149999999</v>
      </c>
      <c r="N8" s="74">
        <f t="shared" si="1"/>
        <v>0</v>
      </c>
      <c r="O8" s="74">
        <f t="shared" si="1"/>
        <v>0</v>
      </c>
    </row>
    <row r="9" spans="1:18" ht="78.75" x14ac:dyDescent="0.2">
      <c r="A9" s="30" t="s">
        <v>353</v>
      </c>
      <c r="B9" s="73" t="s">
        <v>30</v>
      </c>
      <c r="C9" s="73" t="s">
        <v>15</v>
      </c>
      <c r="D9" s="73" t="s">
        <v>350</v>
      </c>
      <c r="E9" s="73" t="s">
        <v>0</v>
      </c>
      <c r="F9" s="73" t="s">
        <v>0</v>
      </c>
      <c r="G9" s="73" t="s">
        <v>0</v>
      </c>
      <c r="H9" s="75" t="s">
        <v>0</v>
      </c>
      <c r="I9" s="75" t="s">
        <v>0</v>
      </c>
      <c r="J9" s="76" t="s">
        <v>0</v>
      </c>
      <c r="K9" s="77" t="s">
        <v>0</v>
      </c>
      <c r="L9" s="76" t="s">
        <v>0</v>
      </c>
      <c r="M9" s="74">
        <f t="shared" si="0"/>
        <v>27131515.149999999</v>
      </c>
      <c r="N9" s="74">
        <f t="shared" si="1"/>
        <v>0</v>
      </c>
      <c r="O9" s="74">
        <f t="shared" si="1"/>
        <v>0</v>
      </c>
    </row>
    <row r="10" spans="1:18" ht="31.5" x14ac:dyDescent="0.2">
      <c r="A10" s="30" t="s">
        <v>352</v>
      </c>
      <c r="B10" s="73" t="s">
        <v>30</v>
      </c>
      <c r="C10" s="73" t="s">
        <v>15</v>
      </c>
      <c r="D10" s="73" t="s">
        <v>350</v>
      </c>
      <c r="E10" s="73" t="s">
        <v>349</v>
      </c>
      <c r="F10" s="73" t="s">
        <v>0</v>
      </c>
      <c r="G10" s="73" t="s">
        <v>0</v>
      </c>
      <c r="H10" s="75" t="s">
        <v>0</v>
      </c>
      <c r="I10" s="75" t="s">
        <v>0</v>
      </c>
      <c r="J10" s="76" t="s">
        <v>0</v>
      </c>
      <c r="K10" s="77" t="s">
        <v>0</v>
      </c>
      <c r="L10" s="76" t="s">
        <v>0</v>
      </c>
      <c r="M10" s="74">
        <f t="shared" si="0"/>
        <v>27131515.149999999</v>
      </c>
      <c r="N10" s="74">
        <f t="shared" si="1"/>
        <v>0</v>
      </c>
      <c r="O10" s="74">
        <f t="shared" si="1"/>
        <v>0</v>
      </c>
    </row>
    <row r="11" spans="1:18" ht="15.75" x14ac:dyDescent="0.2">
      <c r="A11" s="82" t="s">
        <v>107</v>
      </c>
      <c r="B11" s="73" t="s">
        <v>30</v>
      </c>
      <c r="C11" s="73" t="s">
        <v>15</v>
      </c>
      <c r="D11" s="73" t="s">
        <v>350</v>
      </c>
      <c r="E11" s="73" t="s">
        <v>349</v>
      </c>
      <c r="F11" s="73" t="s">
        <v>108</v>
      </c>
      <c r="G11" s="73" t="s">
        <v>0</v>
      </c>
      <c r="H11" s="73" t="s">
        <v>0</v>
      </c>
      <c r="I11" s="73" t="s">
        <v>0</v>
      </c>
      <c r="J11" s="78" t="s">
        <v>0</v>
      </c>
      <c r="K11" s="79" t="s">
        <v>0</v>
      </c>
      <c r="L11" s="78" t="s">
        <v>0</v>
      </c>
      <c r="M11" s="74">
        <f t="shared" si="0"/>
        <v>27131515.149999999</v>
      </c>
      <c r="N11" s="74">
        <f t="shared" si="1"/>
        <v>0</v>
      </c>
      <c r="O11" s="74">
        <f t="shared" si="1"/>
        <v>0</v>
      </c>
    </row>
    <row r="12" spans="1:18" ht="31.5" x14ac:dyDescent="0.2">
      <c r="A12" s="82" t="s">
        <v>345</v>
      </c>
      <c r="B12" s="73" t="s">
        <v>30</v>
      </c>
      <c r="C12" s="73" t="s">
        <v>15</v>
      </c>
      <c r="D12" s="73" t="s">
        <v>350</v>
      </c>
      <c r="E12" s="73" t="s">
        <v>349</v>
      </c>
      <c r="F12" s="73" t="s">
        <v>108</v>
      </c>
      <c r="G12" s="73" t="s">
        <v>108</v>
      </c>
      <c r="H12" s="73" t="s">
        <v>0</v>
      </c>
      <c r="I12" s="73" t="s">
        <v>0</v>
      </c>
      <c r="J12" s="78" t="s">
        <v>0</v>
      </c>
      <c r="K12" s="79" t="s">
        <v>0</v>
      </c>
      <c r="L12" s="78" t="s">
        <v>0</v>
      </c>
      <c r="M12" s="74">
        <f t="shared" si="0"/>
        <v>27131515.149999999</v>
      </c>
      <c r="N12" s="74">
        <f t="shared" si="1"/>
        <v>0</v>
      </c>
      <c r="O12" s="74">
        <f t="shared" si="1"/>
        <v>0</v>
      </c>
    </row>
    <row r="13" spans="1:18" ht="31.5" x14ac:dyDescent="0.2">
      <c r="A13" s="30" t="s">
        <v>351</v>
      </c>
      <c r="B13" s="73" t="s">
        <v>30</v>
      </c>
      <c r="C13" s="73" t="s">
        <v>15</v>
      </c>
      <c r="D13" s="73" t="s">
        <v>350</v>
      </c>
      <c r="E13" s="73" t="s">
        <v>349</v>
      </c>
      <c r="F13" s="73" t="s">
        <v>108</v>
      </c>
      <c r="G13" s="73" t="s">
        <v>108</v>
      </c>
      <c r="H13" s="73" t="s">
        <v>348</v>
      </c>
      <c r="I13" s="75" t="s">
        <v>0</v>
      </c>
      <c r="J13" s="76" t="s">
        <v>0</v>
      </c>
      <c r="K13" s="77" t="s">
        <v>0</v>
      </c>
      <c r="L13" s="76" t="s">
        <v>0</v>
      </c>
      <c r="M13" s="74">
        <f t="shared" si="0"/>
        <v>27131515.149999999</v>
      </c>
      <c r="N13" s="74">
        <f t="shared" si="1"/>
        <v>0</v>
      </c>
      <c r="O13" s="74">
        <f t="shared" si="1"/>
        <v>0</v>
      </c>
    </row>
    <row r="14" spans="1:18" ht="63" x14ac:dyDescent="0.2">
      <c r="A14" s="30" t="s">
        <v>206</v>
      </c>
      <c r="B14" s="73" t="s">
        <v>30</v>
      </c>
      <c r="C14" s="73" t="s">
        <v>15</v>
      </c>
      <c r="D14" s="73" t="s">
        <v>350</v>
      </c>
      <c r="E14" s="73" t="s">
        <v>349</v>
      </c>
      <c r="F14" s="73" t="s">
        <v>108</v>
      </c>
      <c r="G14" s="73" t="s">
        <v>108</v>
      </c>
      <c r="H14" s="73" t="s">
        <v>348</v>
      </c>
      <c r="I14" s="73" t="s">
        <v>200</v>
      </c>
      <c r="J14" s="78" t="s">
        <v>0</v>
      </c>
      <c r="K14" s="79" t="s">
        <v>0</v>
      </c>
      <c r="L14" s="78" t="s">
        <v>0</v>
      </c>
      <c r="M14" s="74">
        <f>M15</f>
        <v>27131515.149999999</v>
      </c>
      <c r="N14" s="74">
        <f t="shared" si="1"/>
        <v>0</v>
      </c>
      <c r="O14" s="74">
        <f t="shared" si="1"/>
        <v>0</v>
      </c>
    </row>
    <row r="15" spans="1:18" s="40" customFormat="1" ht="15.75" x14ac:dyDescent="0.2">
      <c r="A15" s="30" t="s">
        <v>178</v>
      </c>
      <c r="B15" s="73"/>
      <c r="C15" s="73"/>
      <c r="D15" s="73"/>
      <c r="E15" s="73"/>
      <c r="F15" s="73"/>
      <c r="G15" s="73"/>
      <c r="H15" s="73"/>
      <c r="I15" s="73"/>
      <c r="J15" s="78"/>
      <c r="K15" s="79"/>
      <c r="L15" s="78"/>
      <c r="M15" s="74">
        <f>M16</f>
        <v>27131515.149999999</v>
      </c>
      <c r="N15" s="74">
        <f t="shared" ref="N15:O15" si="2">N16</f>
        <v>0</v>
      </c>
      <c r="O15" s="74">
        <f t="shared" si="2"/>
        <v>0</v>
      </c>
      <c r="P15" s="41"/>
      <c r="Q15" s="41"/>
      <c r="R15" s="41"/>
    </row>
    <row r="16" spans="1:18" ht="47.25" x14ac:dyDescent="0.2">
      <c r="A16" s="65" t="s">
        <v>428</v>
      </c>
      <c r="B16" s="89" t="s">
        <v>30</v>
      </c>
      <c r="C16" s="89" t="s">
        <v>15</v>
      </c>
      <c r="D16" s="89" t="s">
        <v>350</v>
      </c>
      <c r="E16" s="89" t="s">
        <v>349</v>
      </c>
      <c r="F16" s="89" t="s">
        <v>108</v>
      </c>
      <c r="G16" s="89" t="s">
        <v>108</v>
      </c>
      <c r="H16" s="89" t="s">
        <v>348</v>
      </c>
      <c r="I16" s="89" t="s">
        <v>200</v>
      </c>
      <c r="J16" s="90" t="s">
        <v>381</v>
      </c>
      <c r="K16" s="84">
        <v>1</v>
      </c>
      <c r="L16" s="90" t="s">
        <v>55</v>
      </c>
      <c r="M16" s="91">
        <v>27131515.149999999</v>
      </c>
      <c r="N16" s="91">
        <v>0</v>
      </c>
      <c r="O16" s="91">
        <v>0</v>
      </c>
    </row>
    <row r="17" spans="1:18" ht="63" x14ac:dyDescent="0.2">
      <c r="A17" s="30" t="s">
        <v>347</v>
      </c>
      <c r="B17" s="73" t="s">
        <v>24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75" t="s">
        <v>0</v>
      </c>
      <c r="I17" s="75" t="s">
        <v>0</v>
      </c>
      <c r="J17" s="76" t="s">
        <v>0</v>
      </c>
      <c r="K17" s="77" t="s">
        <v>0</v>
      </c>
      <c r="L17" s="76" t="s">
        <v>0</v>
      </c>
      <c r="M17" s="74">
        <f>M18+M119</f>
        <v>1403767014.3099999</v>
      </c>
      <c r="N17" s="74">
        <f t="shared" ref="N17:O17" si="3">N18+N119</f>
        <v>727193412.06999993</v>
      </c>
      <c r="O17" s="74">
        <f t="shared" si="3"/>
        <v>405400000</v>
      </c>
    </row>
    <row r="18" spans="1:18" ht="31.5" x14ac:dyDescent="0.2">
      <c r="A18" s="30" t="s">
        <v>187</v>
      </c>
      <c r="B18" s="73" t="s">
        <v>24</v>
      </c>
      <c r="C18" s="73" t="s">
        <v>14</v>
      </c>
      <c r="D18" s="73"/>
      <c r="E18" s="73"/>
      <c r="F18" s="73"/>
      <c r="G18" s="73"/>
      <c r="H18" s="75"/>
      <c r="I18" s="75"/>
      <c r="J18" s="76"/>
      <c r="K18" s="77"/>
      <c r="L18" s="76"/>
      <c r="M18" s="74">
        <f>M19</f>
        <v>680609734.49000001</v>
      </c>
      <c r="N18" s="74">
        <f t="shared" ref="N18:O21" si="4">N19</f>
        <v>333228687</v>
      </c>
      <c r="O18" s="74">
        <f t="shared" si="4"/>
        <v>0</v>
      </c>
    </row>
    <row r="19" spans="1:18" ht="31.5" x14ac:dyDescent="0.2">
      <c r="A19" s="30" t="s">
        <v>346</v>
      </c>
      <c r="B19" s="73" t="s">
        <v>24</v>
      </c>
      <c r="C19" s="73" t="s">
        <v>14</v>
      </c>
      <c r="D19" s="73" t="s">
        <v>293</v>
      </c>
      <c r="E19" s="73" t="s">
        <v>0</v>
      </c>
      <c r="F19" s="73" t="s">
        <v>0</v>
      </c>
      <c r="G19" s="73" t="s">
        <v>0</v>
      </c>
      <c r="H19" s="75" t="s">
        <v>0</v>
      </c>
      <c r="I19" s="75" t="s">
        <v>0</v>
      </c>
      <c r="J19" s="76" t="s">
        <v>0</v>
      </c>
      <c r="K19" s="77" t="s">
        <v>0</v>
      </c>
      <c r="L19" s="76" t="s">
        <v>0</v>
      </c>
      <c r="M19" s="74">
        <f>M20</f>
        <v>680609734.49000001</v>
      </c>
      <c r="N19" s="74">
        <f t="shared" si="4"/>
        <v>333228687</v>
      </c>
      <c r="O19" s="74">
        <f t="shared" si="4"/>
        <v>0</v>
      </c>
    </row>
    <row r="20" spans="1:18" ht="63" x14ac:dyDescent="0.2">
      <c r="A20" s="30" t="s">
        <v>275</v>
      </c>
      <c r="B20" s="73" t="s">
        <v>24</v>
      </c>
      <c r="C20" s="73" t="s">
        <v>14</v>
      </c>
      <c r="D20" s="73" t="s">
        <v>293</v>
      </c>
      <c r="E20" s="73" t="s">
        <v>265</v>
      </c>
      <c r="F20" s="73" t="s">
        <v>0</v>
      </c>
      <c r="G20" s="73" t="s">
        <v>0</v>
      </c>
      <c r="H20" s="75" t="s">
        <v>0</v>
      </c>
      <c r="I20" s="75" t="s">
        <v>0</v>
      </c>
      <c r="J20" s="76" t="s">
        <v>0</v>
      </c>
      <c r="K20" s="77" t="s">
        <v>0</v>
      </c>
      <c r="L20" s="76" t="s">
        <v>0</v>
      </c>
      <c r="M20" s="74">
        <f>M21</f>
        <v>680609734.49000001</v>
      </c>
      <c r="N20" s="74">
        <f t="shared" si="4"/>
        <v>333228687</v>
      </c>
      <c r="O20" s="74">
        <f t="shared" si="4"/>
        <v>0</v>
      </c>
    </row>
    <row r="21" spans="1:18" ht="15.75" x14ac:dyDescent="0.2">
      <c r="A21" s="82" t="s">
        <v>107</v>
      </c>
      <c r="B21" s="73" t="s">
        <v>24</v>
      </c>
      <c r="C21" s="73" t="s">
        <v>14</v>
      </c>
      <c r="D21" s="73" t="s">
        <v>293</v>
      </c>
      <c r="E21" s="73" t="s">
        <v>265</v>
      </c>
      <c r="F21" s="73" t="s">
        <v>108</v>
      </c>
      <c r="G21" s="73" t="s">
        <v>0</v>
      </c>
      <c r="H21" s="73" t="s">
        <v>0</v>
      </c>
      <c r="I21" s="73" t="s">
        <v>0</v>
      </c>
      <c r="J21" s="78" t="s">
        <v>0</v>
      </c>
      <c r="K21" s="79" t="s">
        <v>0</v>
      </c>
      <c r="L21" s="78" t="s">
        <v>0</v>
      </c>
      <c r="M21" s="74">
        <f>M22</f>
        <v>680609734.49000001</v>
      </c>
      <c r="N21" s="74">
        <f t="shared" si="4"/>
        <v>333228687</v>
      </c>
      <c r="O21" s="74">
        <f t="shared" si="4"/>
        <v>0</v>
      </c>
    </row>
    <row r="22" spans="1:18" ht="31.5" x14ac:dyDescent="0.2">
      <c r="A22" s="82" t="s">
        <v>345</v>
      </c>
      <c r="B22" s="73" t="s">
        <v>24</v>
      </c>
      <c r="C22" s="73" t="s">
        <v>14</v>
      </c>
      <c r="D22" s="73" t="s">
        <v>293</v>
      </c>
      <c r="E22" s="73" t="s">
        <v>265</v>
      </c>
      <c r="F22" s="73" t="s">
        <v>108</v>
      </c>
      <c r="G22" s="73" t="s">
        <v>108</v>
      </c>
      <c r="H22" s="73" t="s">
        <v>0</v>
      </c>
      <c r="I22" s="73" t="s">
        <v>0</v>
      </c>
      <c r="J22" s="78" t="s">
        <v>0</v>
      </c>
      <c r="K22" s="79" t="s">
        <v>0</v>
      </c>
      <c r="L22" s="78" t="s">
        <v>0</v>
      </c>
      <c r="M22" s="74">
        <f>M23+M29</f>
        <v>680609734.49000001</v>
      </c>
      <c r="N22" s="74">
        <f t="shared" ref="N22:O22" si="5">N23+N29</f>
        <v>333228687</v>
      </c>
      <c r="O22" s="74">
        <f t="shared" si="5"/>
        <v>0</v>
      </c>
    </row>
    <row r="23" spans="1:18" ht="47.25" x14ac:dyDescent="0.2">
      <c r="A23" s="30" t="s">
        <v>344</v>
      </c>
      <c r="B23" s="73" t="s">
        <v>24</v>
      </c>
      <c r="C23" s="73" t="s">
        <v>14</v>
      </c>
      <c r="D23" s="73" t="s">
        <v>293</v>
      </c>
      <c r="E23" s="73" t="s">
        <v>265</v>
      </c>
      <c r="F23" s="73" t="s">
        <v>108</v>
      </c>
      <c r="G23" s="73" t="s">
        <v>108</v>
      </c>
      <c r="H23" s="73" t="s">
        <v>212</v>
      </c>
      <c r="I23" s="75" t="s">
        <v>0</v>
      </c>
      <c r="J23" s="76" t="s">
        <v>0</v>
      </c>
      <c r="K23" s="77" t="s">
        <v>0</v>
      </c>
      <c r="L23" s="76" t="s">
        <v>0</v>
      </c>
      <c r="M23" s="74">
        <f t="shared" ref="M23:O25" si="6">M24</f>
        <v>10130572.01</v>
      </c>
      <c r="N23" s="74">
        <f t="shared" si="6"/>
        <v>0</v>
      </c>
      <c r="O23" s="74">
        <f t="shared" si="6"/>
        <v>0</v>
      </c>
    </row>
    <row r="24" spans="1:18" ht="63" x14ac:dyDescent="0.2">
      <c r="A24" s="30" t="s">
        <v>206</v>
      </c>
      <c r="B24" s="73" t="s">
        <v>24</v>
      </c>
      <c r="C24" s="73" t="s">
        <v>14</v>
      </c>
      <c r="D24" s="73" t="s">
        <v>293</v>
      </c>
      <c r="E24" s="73" t="s">
        <v>265</v>
      </c>
      <c r="F24" s="73" t="s">
        <v>108</v>
      </c>
      <c r="G24" s="73" t="s">
        <v>108</v>
      </c>
      <c r="H24" s="73" t="s">
        <v>212</v>
      </c>
      <c r="I24" s="73" t="s">
        <v>200</v>
      </c>
      <c r="J24" s="78" t="s">
        <v>0</v>
      </c>
      <c r="K24" s="79" t="s">
        <v>0</v>
      </c>
      <c r="L24" s="78" t="s">
        <v>0</v>
      </c>
      <c r="M24" s="74">
        <f>M25+M27</f>
        <v>10130572.01</v>
      </c>
      <c r="N24" s="74">
        <f t="shared" ref="N24:O24" si="7">N25+N27</f>
        <v>0</v>
      </c>
      <c r="O24" s="74">
        <f t="shared" si="7"/>
        <v>0</v>
      </c>
      <c r="P24" s="28">
        <v>6301695.9500000011</v>
      </c>
      <c r="Q24" s="28">
        <v>3332286.87</v>
      </c>
      <c r="R24" s="28">
        <v>0</v>
      </c>
    </row>
    <row r="25" spans="1:18" s="125" customFormat="1" ht="43.15" customHeight="1" x14ac:dyDescent="0.2">
      <c r="A25" s="127" t="s">
        <v>211</v>
      </c>
      <c r="B25" s="128"/>
      <c r="C25" s="128"/>
      <c r="D25" s="128"/>
      <c r="E25" s="128"/>
      <c r="F25" s="128"/>
      <c r="G25" s="128"/>
      <c r="H25" s="128"/>
      <c r="I25" s="128"/>
      <c r="J25" s="138"/>
      <c r="K25" s="133"/>
      <c r="L25" s="138"/>
      <c r="M25" s="129">
        <f>M26</f>
        <v>4115901.01</v>
      </c>
      <c r="N25" s="129">
        <f t="shared" si="6"/>
        <v>0</v>
      </c>
      <c r="O25" s="129">
        <f t="shared" si="6"/>
        <v>0</v>
      </c>
    </row>
    <row r="26" spans="1:18" s="126" customFormat="1" ht="58.15" customHeight="1" x14ac:dyDescent="0.2">
      <c r="A26" s="143" t="s">
        <v>526</v>
      </c>
      <c r="B26" s="144" t="s">
        <v>24</v>
      </c>
      <c r="C26" s="144">
        <v>1</v>
      </c>
      <c r="D26" s="145" t="s">
        <v>293</v>
      </c>
      <c r="E26" s="144">
        <v>812</v>
      </c>
      <c r="F26" s="145" t="s">
        <v>108</v>
      </c>
      <c r="G26" s="145" t="s">
        <v>108</v>
      </c>
      <c r="H26" s="146">
        <v>11270</v>
      </c>
      <c r="I26" s="144">
        <v>522</v>
      </c>
      <c r="J26" s="131" t="s">
        <v>363</v>
      </c>
      <c r="K26" s="134">
        <v>65</v>
      </c>
      <c r="L26" s="131">
        <v>2023</v>
      </c>
      <c r="M26" s="130">
        <v>4115901.01</v>
      </c>
      <c r="N26" s="130">
        <v>0</v>
      </c>
      <c r="O26" s="130">
        <v>0</v>
      </c>
    </row>
    <row r="27" spans="1:18" s="125" customFormat="1" ht="15.75" x14ac:dyDescent="0.2">
      <c r="A27" s="127" t="s">
        <v>173</v>
      </c>
      <c r="B27" s="128"/>
      <c r="C27" s="128"/>
      <c r="D27" s="128"/>
      <c r="E27" s="128"/>
      <c r="F27" s="128"/>
      <c r="G27" s="128"/>
      <c r="H27" s="128"/>
      <c r="I27" s="128"/>
      <c r="J27" s="138"/>
      <c r="K27" s="133"/>
      <c r="L27" s="138"/>
      <c r="M27" s="129">
        <f>M28</f>
        <v>6014671</v>
      </c>
      <c r="N27" s="129">
        <f t="shared" ref="N27:O27" si="8">N28</f>
        <v>0</v>
      </c>
      <c r="O27" s="129">
        <f t="shared" si="8"/>
        <v>0</v>
      </c>
    </row>
    <row r="28" spans="1:18" s="126" customFormat="1" ht="58.15" customHeight="1" x14ac:dyDescent="0.2">
      <c r="A28" s="150" t="s">
        <v>502</v>
      </c>
      <c r="B28" s="144" t="s">
        <v>24</v>
      </c>
      <c r="C28" s="144">
        <v>1</v>
      </c>
      <c r="D28" s="144" t="s">
        <v>293</v>
      </c>
      <c r="E28" s="144">
        <v>812</v>
      </c>
      <c r="F28" s="144" t="s">
        <v>108</v>
      </c>
      <c r="G28" s="144" t="s">
        <v>108</v>
      </c>
      <c r="H28" s="144">
        <v>11270</v>
      </c>
      <c r="I28" s="144">
        <v>522</v>
      </c>
      <c r="J28" s="131" t="s">
        <v>243</v>
      </c>
      <c r="K28" s="134">
        <v>1958</v>
      </c>
      <c r="L28" s="131">
        <v>2023</v>
      </c>
      <c r="M28" s="130">
        <v>6014671</v>
      </c>
      <c r="N28" s="130">
        <v>0</v>
      </c>
      <c r="O28" s="130">
        <v>0</v>
      </c>
    </row>
    <row r="29" spans="1:18" ht="47.25" x14ac:dyDescent="0.2">
      <c r="A29" s="30" t="s">
        <v>344</v>
      </c>
      <c r="B29" s="73" t="s">
        <v>24</v>
      </c>
      <c r="C29" s="73" t="s">
        <v>14</v>
      </c>
      <c r="D29" s="73" t="s">
        <v>293</v>
      </c>
      <c r="E29" s="73" t="s">
        <v>265</v>
      </c>
      <c r="F29" s="73" t="s">
        <v>108</v>
      </c>
      <c r="G29" s="73" t="s">
        <v>108</v>
      </c>
      <c r="H29" s="73" t="s">
        <v>292</v>
      </c>
      <c r="I29" s="75" t="s">
        <v>0</v>
      </c>
      <c r="J29" s="76" t="s">
        <v>0</v>
      </c>
      <c r="K29" s="77" t="s">
        <v>0</v>
      </c>
      <c r="L29" s="76" t="s">
        <v>0</v>
      </c>
      <c r="M29" s="74">
        <f>M30</f>
        <v>670479162.48000002</v>
      </c>
      <c r="N29" s="74">
        <f t="shared" ref="N29:O29" si="9">N30</f>
        <v>333228687</v>
      </c>
      <c r="O29" s="74">
        <f t="shared" si="9"/>
        <v>0</v>
      </c>
    </row>
    <row r="30" spans="1:18" ht="63" x14ac:dyDescent="0.2">
      <c r="A30" s="30" t="s">
        <v>206</v>
      </c>
      <c r="B30" s="73" t="s">
        <v>24</v>
      </c>
      <c r="C30" s="73" t="s">
        <v>14</v>
      </c>
      <c r="D30" s="73" t="s">
        <v>293</v>
      </c>
      <c r="E30" s="73" t="s">
        <v>265</v>
      </c>
      <c r="F30" s="73" t="s">
        <v>108</v>
      </c>
      <c r="G30" s="73" t="s">
        <v>108</v>
      </c>
      <c r="H30" s="73" t="s">
        <v>292</v>
      </c>
      <c r="I30" s="73" t="s">
        <v>200</v>
      </c>
      <c r="J30" s="78" t="s">
        <v>0</v>
      </c>
      <c r="K30" s="79" t="s">
        <v>0</v>
      </c>
      <c r="L30" s="78" t="s">
        <v>0</v>
      </c>
      <c r="M30" s="74">
        <f>M31+M37+M44+M47+M50+M54+M56+M59+M63+M66+M70+M73+M75+M77+M85+M89+M92+M96+M101+M103+M105+M107+M110+M112+M114+M116</f>
        <v>670479162.48000002</v>
      </c>
      <c r="N30" s="74">
        <f>N31+N37+N44+N47+N50+N54+N56+N59+N63+N66+N70+N73+N75+N77+N85+N89+N92+N96+N101+N103+N105+N107+N110+N112+N114+N116</f>
        <v>333228687</v>
      </c>
      <c r="O30" s="74">
        <f t="shared" ref="O30" si="10">O31+O37+O44+O47+O50+O54+O56+O59+O63+O66+O70+O73+O75+O77+O85+O89+O92+O96+O101+O103+O105+O107+O110+O112+O114+O116</f>
        <v>0</v>
      </c>
      <c r="P30" s="28">
        <v>6301695.9500000011</v>
      </c>
      <c r="Q30" s="28">
        <v>3332286.87</v>
      </c>
      <c r="R30" s="28">
        <v>0</v>
      </c>
    </row>
    <row r="31" spans="1:18" ht="15.75" x14ac:dyDescent="0.2">
      <c r="A31" s="30" t="s">
        <v>169</v>
      </c>
      <c r="B31" s="73" t="s">
        <v>0</v>
      </c>
      <c r="C31" s="73" t="s">
        <v>0</v>
      </c>
      <c r="D31" s="73" t="s">
        <v>0</v>
      </c>
      <c r="E31" s="73" t="s">
        <v>0</v>
      </c>
      <c r="F31" s="73" t="s">
        <v>0</v>
      </c>
      <c r="G31" s="73" t="s">
        <v>0</v>
      </c>
      <c r="H31" s="73" t="s">
        <v>0</v>
      </c>
      <c r="I31" s="73" t="s">
        <v>0</v>
      </c>
      <c r="J31" s="78" t="s">
        <v>0</v>
      </c>
      <c r="K31" s="79" t="s">
        <v>0</v>
      </c>
      <c r="L31" s="78" t="s">
        <v>0</v>
      </c>
      <c r="M31" s="74">
        <f>SUM(M32:M36)</f>
        <v>7780020.5399999991</v>
      </c>
      <c r="N31" s="74">
        <f t="shared" ref="N31:O31" si="11">SUM(N32:N36)</f>
        <v>31680000</v>
      </c>
      <c r="O31" s="74">
        <f t="shared" si="11"/>
        <v>0</v>
      </c>
    </row>
    <row r="32" spans="1:18" s="125" customFormat="1" ht="67.900000000000006" customHeight="1" x14ac:dyDescent="0.2">
      <c r="A32" s="147" t="s">
        <v>521</v>
      </c>
      <c r="B32" s="145">
        <v>12</v>
      </c>
      <c r="C32" s="145">
        <v>1</v>
      </c>
      <c r="D32" s="145" t="s">
        <v>293</v>
      </c>
      <c r="E32" s="145">
        <v>812</v>
      </c>
      <c r="F32" s="145" t="s">
        <v>108</v>
      </c>
      <c r="G32" s="145" t="s">
        <v>108</v>
      </c>
      <c r="H32" s="145" t="s">
        <v>292</v>
      </c>
      <c r="I32" s="145" t="s">
        <v>200</v>
      </c>
      <c r="J32" s="131" t="s">
        <v>363</v>
      </c>
      <c r="K32" s="134">
        <v>160</v>
      </c>
      <c r="L32" s="131">
        <v>2023</v>
      </c>
      <c r="M32" s="130">
        <v>4547187.5999999996</v>
      </c>
      <c r="N32" s="130">
        <v>0</v>
      </c>
      <c r="O32" s="130">
        <v>0</v>
      </c>
    </row>
    <row r="33" spans="1:18" s="125" customFormat="1" ht="54" customHeight="1" x14ac:dyDescent="0.2">
      <c r="A33" s="147" t="s">
        <v>522</v>
      </c>
      <c r="B33" s="145">
        <v>12</v>
      </c>
      <c r="C33" s="145">
        <v>1</v>
      </c>
      <c r="D33" s="145" t="s">
        <v>293</v>
      </c>
      <c r="E33" s="145">
        <v>812</v>
      </c>
      <c r="F33" s="145" t="s">
        <v>108</v>
      </c>
      <c r="G33" s="145" t="s">
        <v>108</v>
      </c>
      <c r="H33" s="145" t="s">
        <v>292</v>
      </c>
      <c r="I33" s="145" t="s">
        <v>200</v>
      </c>
      <c r="J33" s="131" t="s">
        <v>363</v>
      </c>
      <c r="K33" s="134">
        <v>160</v>
      </c>
      <c r="L33" s="131">
        <v>2023</v>
      </c>
      <c r="M33" s="130">
        <v>3232832.94</v>
      </c>
      <c r="N33" s="130">
        <v>0</v>
      </c>
      <c r="O33" s="130">
        <v>0</v>
      </c>
    </row>
    <row r="34" spans="1:18" s="37" customFormat="1" ht="63" x14ac:dyDescent="0.2">
      <c r="A34" s="65" t="s">
        <v>332</v>
      </c>
      <c r="B34" s="89" t="s">
        <v>24</v>
      </c>
      <c r="C34" s="89" t="s">
        <v>14</v>
      </c>
      <c r="D34" s="89" t="s">
        <v>293</v>
      </c>
      <c r="E34" s="89" t="s">
        <v>265</v>
      </c>
      <c r="F34" s="89" t="s">
        <v>108</v>
      </c>
      <c r="G34" s="89" t="s">
        <v>108</v>
      </c>
      <c r="H34" s="89" t="s">
        <v>292</v>
      </c>
      <c r="I34" s="89" t="s">
        <v>200</v>
      </c>
      <c r="J34" s="90" t="s">
        <v>363</v>
      </c>
      <c r="K34" s="84">
        <v>63</v>
      </c>
      <c r="L34" s="90" t="s">
        <v>55</v>
      </c>
      <c r="M34" s="91">
        <v>0</v>
      </c>
      <c r="N34" s="91">
        <v>9900000</v>
      </c>
      <c r="O34" s="91">
        <v>0</v>
      </c>
      <c r="P34" s="43"/>
      <c r="Q34" s="43"/>
      <c r="R34" s="43"/>
    </row>
    <row r="35" spans="1:18" s="37" customFormat="1" ht="63" x14ac:dyDescent="0.2">
      <c r="A35" s="65" t="s">
        <v>331</v>
      </c>
      <c r="B35" s="89" t="s">
        <v>24</v>
      </c>
      <c r="C35" s="89" t="s">
        <v>14</v>
      </c>
      <c r="D35" s="89" t="s">
        <v>293</v>
      </c>
      <c r="E35" s="89" t="s">
        <v>265</v>
      </c>
      <c r="F35" s="89" t="s">
        <v>108</v>
      </c>
      <c r="G35" s="89" t="s">
        <v>108</v>
      </c>
      <c r="H35" s="89" t="s">
        <v>292</v>
      </c>
      <c r="I35" s="89" t="s">
        <v>200</v>
      </c>
      <c r="J35" s="90" t="s">
        <v>363</v>
      </c>
      <c r="K35" s="84">
        <v>110</v>
      </c>
      <c r="L35" s="90" t="s">
        <v>55</v>
      </c>
      <c r="M35" s="91">
        <v>0</v>
      </c>
      <c r="N35" s="91">
        <v>9900000</v>
      </c>
      <c r="O35" s="91">
        <v>0</v>
      </c>
      <c r="P35" s="43"/>
      <c r="Q35" s="43"/>
      <c r="R35" s="43"/>
    </row>
    <row r="36" spans="1:18" s="37" customFormat="1" ht="63" x14ac:dyDescent="0.2">
      <c r="A36" s="65" t="s">
        <v>294</v>
      </c>
      <c r="B36" s="89" t="s">
        <v>24</v>
      </c>
      <c r="C36" s="89" t="s">
        <v>14</v>
      </c>
      <c r="D36" s="89" t="s">
        <v>293</v>
      </c>
      <c r="E36" s="89" t="s">
        <v>265</v>
      </c>
      <c r="F36" s="89" t="s">
        <v>108</v>
      </c>
      <c r="G36" s="89" t="s">
        <v>108</v>
      </c>
      <c r="H36" s="89" t="s">
        <v>292</v>
      </c>
      <c r="I36" s="89" t="s">
        <v>200</v>
      </c>
      <c r="J36" s="90" t="s">
        <v>363</v>
      </c>
      <c r="K36" s="84">
        <v>120</v>
      </c>
      <c r="L36" s="90" t="s">
        <v>55</v>
      </c>
      <c r="M36" s="91">
        <v>0</v>
      </c>
      <c r="N36" s="91">
        <v>11880000</v>
      </c>
      <c r="O36" s="91">
        <v>0</v>
      </c>
      <c r="P36" s="43"/>
      <c r="Q36" s="43"/>
      <c r="R36" s="43"/>
    </row>
    <row r="37" spans="1:18" ht="15.75" x14ac:dyDescent="0.2">
      <c r="A37" s="30" t="s">
        <v>360</v>
      </c>
      <c r="B37" s="73" t="s">
        <v>0</v>
      </c>
      <c r="C37" s="73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73" t="s">
        <v>0</v>
      </c>
      <c r="I37" s="73" t="s">
        <v>0</v>
      </c>
      <c r="J37" s="78" t="s">
        <v>0</v>
      </c>
      <c r="K37" s="79"/>
      <c r="L37" s="78" t="s">
        <v>0</v>
      </c>
      <c r="M37" s="74">
        <f>M38+M39+M40+M41+M42+M43</f>
        <v>81275409.449999988</v>
      </c>
      <c r="N37" s="74">
        <f t="shared" ref="N37:O37" si="12">N38+N39+N40+N41+N42+N43</f>
        <v>46879771.25</v>
      </c>
      <c r="O37" s="74">
        <f t="shared" si="12"/>
        <v>0</v>
      </c>
    </row>
    <row r="38" spans="1:18" s="37" customFormat="1" ht="47.25" x14ac:dyDescent="0.2">
      <c r="A38" s="65" t="s">
        <v>337</v>
      </c>
      <c r="B38" s="89" t="s">
        <v>24</v>
      </c>
      <c r="C38" s="89" t="s">
        <v>14</v>
      </c>
      <c r="D38" s="89" t="s">
        <v>293</v>
      </c>
      <c r="E38" s="89" t="s">
        <v>265</v>
      </c>
      <c r="F38" s="89" t="s">
        <v>108</v>
      </c>
      <c r="G38" s="89" t="s">
        <v>108</v>
      </c>
      <c r="H38" s="89" t="s">
        <v>292</v>
      </c>
      <c r="I38" s="89" t="s">
        <v>200</v>
      </c>
      <c r="J38" s="90" t="s">
        <v>363</v>
      </c>
      <c r="K38" s="84">
        <v>66.02</v>
      </c>
      <c r="L38" s="90" t="s">
        <v>55</v>
      </c>
      <c r="M38" s="91">
        <v>0</v>
      </c>
      <c r="N38" s="91">
        <v>14704771.25</v>
      </c>
      <c r="O38" s="91">
        <v>0</v>
      </c>
      <c r="P38" s="43"/>
      <c r="Q38" s="43"/>
      <c r="R38" s="43"/>
    </row>
    <row r="39" spans="1:18" s="37" customFormat="1" ht="47.25" x14ac:dyDescent="0.2">
      <c r="A39" s="65" t="s">
        <v>317</v>
      </c>
      <c r="B39" s="89" t="s">
        <v>24</v>
      </c>
      <c r="C39" s="89" t="s">
        <v>14</v>
      </c>
      <c r="D39" s="89" t="s">
        <v>293</v>
      </c>
      <c r="E39" s="89" t="s">
        <v>265</v>
      </c>
      <c r="F39" s="89" t="s">
        <v>108</v>
      </c>
      <c r="G39" s="89" t="s">
        <v>108</v>
      </c>
      <c r="H39" s="89" t="s">
        <v>292</v>
      </c>
      <c r="I39" s="89" t="s">
        <v>200</v>
      </c>
      <c r="J39" s="90" t="s">
        <v>243</v>
      </c>
      <c r="K39" s="84">
        <v>10522</v>
      </c>
      <c r="L39" s="90" t="s">
        <v>61</v>
      </c>
      <c r="M39" s="91">
        <v>32450551.34</v>
      </c>
      <c r="N39" s="91">
        <v>0</v>
      </c>
      <c r="O39" s="91">
        <v>0</v>
      </c>
      <c r="P39" s="43"/>
      <c r="Q39" s="43"/>
      <c r="R39" s="43"/>
    </row>
    <row r="40" spans="1:18" s="125" customFormat="1" ht="55.15" customHeight="1" x14ac:dyDescent="0.2">
      <c r="A40" s="148" t="s">
        <v>316</v>
      </c>
      <c r="B40" s="144" t="s">
        <v>24</v>
      </c>
      <c r="C40" s="144" t="s">
        <v>14</v>
      </c>
      <c r="D40" s="144" t="s">
        <v>293</v>
      </c>
      <c r="E40" s="144" t="s">
        <v>265</v>
      </c>
      <c r="F40" s="144" t="s">
        <v>108</v>
      </c>
      <c r="G40" s="144" t="s">
        <v>108</v>
      </c>
      <c r="H40" s="144" t="s">
        <v>292</v>
      </c>
      <c r="I40" s="144" t="s">
        <v>200</v>
      </c>
      <c r="J40" s="131" t="s">
        <v>354</v>
      </c>
      <c r="K40" s="131">
        <v>4.2380000000000001E-2</v>
      </c>
      <c r="L40" s="131">
        <v>2023</v>
      </c>
      <c r="M40" s="130">
        <v>8751456.5999999996</v>
      </c>
      <c r="N40" s="149">
        <v>0</v>
      </c>
      <c r="O40" s="149">
        <v>0</v>
      </c>
    </row>
    <row r="41" spans="1:18" s="37" customFormat="1" ht="47.25" x14ac:dyDescent="0.2">
      <c r="A41" s="65" t="s">
        <v>315</v>
      </c>
      <c r="B41" s="89" t="s">
        <v>24</v>
      </c>
      <c r="C41" s="89" t="s">
        <v>14</v>
      </c>
      <c r="D41" s="89" t="s">
        <v>293</v>
      </c>
      <c r="E41" s="89" t="s">
        <v>265</v>
      </c>
      <c r="F41" s="89" t="s">
        <v>108</v>
      </c>
      <c r="G41" s="89" t="s">
        <v>108</v>
      </c>
      <c r="H41" s="89" t="s">
        <v>292</v>
      </c>
      <c r="I41" s="89" t="s">
        <v>200</v>
      </c>
      <c r="J41" s="90" t="s">
        <v>363</v>
      </c>
      <c r="K41" s="84">
        <v>25</v>
      </c>
      <c r="L41" s="90" t="s">
        <v>55</v>
      </c>
      <c r="M41" s="91">
        <v>0</v>
      </c>
      <c r="N41" s="91">
        <v>32175000</v>
      </c>
      <c r="O41" s="91">
        <v>0</v>
      </c>
      <c r="P41" s="43"/>
      <c r="Q41" s="43"/>
      <c r="R41" s="43"/>
    </row>
    <row r="42" spans="1:18" s="37" customFormat="1" ht="47.25" x14ac:dyDescent="0.2">
      <c r="A42" s="65" t="s">
        <v>314</v>
      </c>
      <c r="B42" s="89" t="s">
        <v>24</v>
      </c>
      <c r="C42" s="89" t="s">
        <v>14</v>
      </c>
      <c r="D42" s="89" t="s">
        <v>293</v>
      </c>
      <c r="E42" s="89" t="s">
        <v>265</v>
      </c>
      <c r="F42" s="89" t="s">
        <v>108</v>
      </c>
      <c r="G42" s="89" t="s">
        <v>108</v>
      </c>
      <c r="H42" s="89" t="s">
        <v>292</v>
      </c>
      <c r="I42" s="89" t="s">
        <v>200</v>
      </c>
      <c r="J42" s="90" t="s">
        <v>243</v>
      </c>
      <c r="K42" s="84">
        <v>5124</v>
      </c>
      <c r="L42" s="90" t="s">
        <v>61</v>
      </c>
      <c r="M42" s="91">
        <v>24809841.41</v>
      </c>
      <c r="N42" s="91">
        <v>0</v>
      </c>
      <c r="O42" s="91">
        <v>0</v>
      </c>
      <c r="P42" s="43"/>
      <c r="Q42" s="43"/>
      <c r="R42" s="43"/>
    </row>
    <row r="43" spans="1:18" s="126" customFormat="1" ht="64.5" customHeight="1" x14ac:dyDescent="0.2">
      <c r="A43" s="150" t="s">
        <v>297</v>
      </c>
      <c r="B43" s="144" t="s">
        <v>24</v>
      </c>
      <c r="C43" s="144" t="s">
        <v>14</v>
      </c>
      <c r="D43" s="144" t="s">
        <v>293</v>
      </c>
      <c r="E43" s="144" t="s">
        <v>265</v>
      </c>
      <c r="F43" s="144" t="s">
        <v>108</v>
      </c>
      <c r="G43" s="144" t="s">
        <v>108</v>
      </c>
      <c r="H43" s="144" t="s">
        <v>292</v>
      </c>
      <c r="I43" s="144" t="s">
        <v>200</v>
      </c>
      <c r="J43" s="135" t="s">
        <v>354</v>
      </c>
      <c r="K43" s="135">
        <v>5.7099999999999998E-2</v>
      </c>
      <c r="L43" s="131">
        <v>2023</v>
      </c>
      <c r="M43" s="130">
        <v>15263560.1</v>
      </c>
      <c r="N43" s="149">
        <v>0</v>
      </c>
      <c r="O43" s="149">
        <v>0</v>
      </c>
    </row>
    <row r="44" spans="1:18" ht="15.75" x14ac:dyDescent="0.2">
      <c r="A44" s="30" t="s">
        <v>170</v>
      </c>
      <c r="B44" s="73" t="s">
        <v>0</v>
      </c>
      <c r="C44" s="73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73" t="s">
        <v>0</v>
      </c>
      <c r="I44" s="73" t="s">
        <v>0</v>
      </c>
      <c r="J44" s="78" t="s">
        <v>0</v>
      </c>
      <c r="K44" s="79" t="s">
        <v>0</v>
      </c>
      <c r="L44" s="78" t="s">
        <v>0</v>
      </c>
      <c r="M44" s="74">
        <f>M45+M46</f>
        <v>31824118.120000001</v>
      </c>
      <c r="N44" s="74">
        <f t="shared" ref="N44:O44" si="13">N45+N46</f>
        <v>16335000</v>
      </c>
      <c r="O44" s="74">
        <f t="shared" si="13"/>
        <v>0</v>
      </c>
    </row>
    <row r="45" spans="1:18" s="37" customFormat="1" ht="47.25" x14ac:dyDescent="0.2">
      <c r="A45" s="65" t="s">
        <v>342</v>
      </c>
      <c r="B45" s="89" t="s">
        <v>24</v>
      </c>
      <c r="C45" s="89" t="s">
        <v>14</v>
      </c>
      <c r="D45" s="89" t="s">
        <v>293</v>
      </c>
      <c r="E45" s="89" t="s">
        <v>265</v>
      </c>
      <c r="F45" s="89" t="s">
        <v>108</v>
      </c>
      <c r="G45" s="89" t="s">
        <v>108</v>
      </c>
      <c r="H45" s="89" t="s">
        <v>292</v>
      </c>
      <c r="I45" s="89" t="s">
        <v>200</v>
      </c>
      <c r="J45" s="90" t="s">
        <v>243</v>
      </c>
      <c r="K45" s="84">
        <v>6062</v>
      </c>
      <c r="L45" s="90" t="s">
        <v>61</v>
      </c>
      <c r="M45" s="91">
        <v>31824118.120000001</v>
      </c>
      <c r="N45" s="91">
        <v>0</v>
      </c>
      <c r="O45" s="91">
        <v>0</v>
      </c>
      <c r="P45" s="43"/>
      <c r="Q45" s="43"/>
      <c r="R45" s="43"/>
    </row>
    <row r="46" spans="1:18" s="37" customFormat="1" ht="47.25" x14ac:dyDescent="0.2">
      <c r="A46" s="65" t="s">
        <v>330</v>
      </c>
      <c r="B46" s="89" t="s">
        <v>24</v>
      </c>
      <c r="C46" s="89" t="s">
        <v>14</v>
      </c>
      <c r="D46" s="89" t="s">
        <v>293</v>
      </c>
      <c r="E46" s="89" t="s">
        <v>265</v>
      </c>
      <c r="F46" s="89" t="s">
        <v>108</v>
      </c>
      <c r="G46" s="89" t="s">
        <v>108</v>
      </c>
      <c r="H46" s="89" t="s">
        <v>292</v>
      </c>
      <c r="I46" s="89" t="s">
        <v>200</v>
      </c>
      <c r="J46" s="90" t="s">
        <v>363</v>
      </c>
      <c r="K46" s="84">
        <v>65</v>
      </c>
      <c r="L46" s="90" t="s">
        <v>55</v>
      </c>
      <c r="M46" s="91">
        <v>0</v>
      </c>
      <c r="N46" s="91">
        <v>16335000</v>
      </c>
      <c r="O46" s="91">
        <v>0</v>
      </c>
      <c r="P46" s="43"/>
      <c r="Q46" s="43"/>
      <c r="R46" s="43"/>
    </row>
    <row r="47" spans="1:18" ht="15.75" x14ac:dyDescent="0.2">
      <c r="A47" s="30" t="s">
        <v>369</v>
      </c>
      <c r="B47" s="73" t="s">
        <v>0</v>
      </c>
      <c r="C47" s="73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73" t="s">
        <v>0</v>
      </c>
      <c r="I47" s="73" t="s">
        <v>0</v>
      </c>
      <c r="J47" s="78" t="s">
        <v>0</v>
      </c>
      <c r="K47" s="79" t="s">
        <v>0</v>
      </c>
      <c r="L47" s="78" t="s">
        <v>0</v>
      </c>
      <c r="M47" s="74">
        <f>M48+M49</f>
        <v>8830111.5299999993</v>
      </c>
      <c r="N47" s="74">
        <f t="shared" ref="N47:O47" si="14">N48+N49</f>
        <v>0</v>
      </c>
      <c r="O47" s="74">
        <f t="shared" si="14"/>
        <v>0</v>
      </c>
    </row>
    <row r="48" spans="1:18" s="37" customFormat="1" ht="47.25" x14ac:dyDescent="0.2">
      <c r="A48" s="65" t="s">
        <v>336</v>
      </c>
      <c r="B48" s="89" t="s">
        <v>24</v>
      </c>
      <c r="C48" s="89" t="s">
        <v>14</v>
      </c>
      <c r="D48" s="89" t="s">
        <v>293</v>
      </c>
      <c r="E48" s="89" t="s">
        <v>265</v>
      </c>
      <c r="F48" s="89" t="s">
        <v>108</v>
      </c>
      <c r="G48" s="89" t="s">
        <v>108</v>
      </c>
      <c r="H48" s="89" t="s">
        <v>292</v>
      </c>
      <c r="I48" s="89" t="s">
        <v>200</v>
      </c>
      <c r="J48" s="90" t="s">
        <v>243</v>
      </c>
      <c r="K48" s="84">
        <v>1603</v>
      </c>
      <c r="L48" s="90" t="s">
        <v>61</v>
      </c>
      <c r="M48" s="91">
        <v>7922150.6399999997</v>
      </c>
      <c r="N48" s="91">
        <v>0</v>
      </c>
      <c r="O48" s="91">
        <v>0</v>
      </c>
      <c r="P48" s="43"/>
      <c r="Q48" s="43"/>
      <c r="R48" s="43"/>
    </row>
    <row r="49" spans="1:18" s="125" customFormat="1" ht="43.9" customHeight="1" x14ac:dyDescent="0.2">
      <c r="A49" s="147" t="s">
        <v>523</v>
      </c>
      <c r="B49" s="145">
        <v>12</v>
      </c>
      <c r="C49" s="145">
        <v>1</v>
      </c>
      <c r="D49" s="145" t="s">
        <v>293</v>
      </c>
      <c r="E49" s="145">
        <v>812</v>
      </c>
      <c r="F49" s="145" t="s">
        <v>108</v>
      </c>
      <c r="G49" s="145" t="s">
        <v>108</v>
      </c>
      <c r="H49" s="145" t="s">
        <v>292</v>
      </c>
      <c r="I49" s="145" t="s">
        <v>200</v>
      </c>
      <c r="J49" s="131" t="s">
        <v>363</v>
      </c>
      <c r="K49" s="134">
        <v>10</v>
      </c>
      <c r="L49" s="131">
        <v>2023</v>
      </c>
      <c r="M49" s="130">
        <v>907960.89</v>
      </c>
      <c r="N49" s="149">
        <v>0</v>
      </c>
      <c r="O49" s="149">
        <v>0</v>
      </c>
    </row>
    <row r="50" spans="1:18" ht="15.75" x14ac:dyDescent="0.2">
      <c r="A50" s="30" t="s">
        <v>172</v>
      </c>
      <c r="B50" s="73" t="s">
        <v>0</v>
      </c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8" t="s">
        <v>0</v>
      </c>
      <c r="K50" s="79" t="s">
        <v>0</v>
      </c>
      <c r="L50" s="78" t="s">
        <v>0</v>
      </c>
      <c r="M50" s="74">
        <f>M51+M52+M53</f>
        <v>50099121.969999999</v>
      </c>
      <c r="N50" s="74">
        <f t="shared" ref="N50:O50" si="15">N51+N52+N53</f>
        <v>0</v>
      </c>
      <c r="O50" s="74">
        <f t="shared" si="15"/>
        <v>0</v>
      </c>
    </row>
    <row r="51" spans="1:18" s="126" customFormat="1" ht="64.5" customHeight="1" x14ac:dyDescent="0.2">
      <c r="A51" s="150" t="s">
        <v>527</v>
      </c>
      <c r="B51" s="144" t="s">
        <v>24</v>
      </c>
      <c r="C51" s="144" t="s">
        <v>14</v>
      </c>
      <c r="D51" s="144" t="s">
        <v>293</v>
      </c>
      <c r="E51" s="144" t="s">
        <v>265</v>
      </c>
      <c r="F51" s="144" t="s">
        <v>108</v>
      </c>
      <c r="G51" s="144" t="s">
        <v>108</v>
      </c>
      <c r="H51" s="144" t="s">
        <v>292</v>
      </c>
      <c r="I51" s="144" t="s">
        <v>200</v>
      </c>
      <c r="J51" s="135" t="s">
        <v>354</v>
      </c>
      <c r="K51" s="135">
        <v>0.19</v>
      </c>
      <c r="L51" s="131">
        <v>2023</v>
      </c>
      <c r="M51" s="130">
        <v>21134408.890000001</v>
      </c>
      <c r="N51" s="149">
        <v>0</v>
      </c>
      <c r="O51" s="149">
        <v>0</v>
      </c>
    </row>
    <row r="52" spans="1:18" s="37" customFormat="1" ht="47.25" x14ac:dyDescent="0.2">
      <c r="A52" s="65" t="s">
        <v>335</v>
      </c>
      <c r="B52" s="89" t="s">
        <v>24</v>
      </c>
      <c r="C52" s="89" t="s">
        <v>14</v>
      </c>
      <c r="D52" s="89" t="s">
        <v>293</v>
      </c>
      <c r="E52" s="89" t="s">
        <v>265</v>
      </c>
      <c r="F52" s="89" t="s">
        <v>108</v>
      </c>
      <c r="G52" s="89" t="s">
        <v>108</v>
      </c>
      <c r="H52" s="89" t="s">
        <v>292</v>
      </c>
      <c r="I52" s="89" t="s">
        <v>200</v>
      </c>
      <c r="J52" s="90" t="s">
        <v>243</v>
      </c>
      <c r="K52" s="84">
        <v>1591</v>
      </c>
      <c r="L52" s="90" t="s">
        <v>61</v>
      </c>
      <c r="M52" s="91">
        <v>8883459.7799999993</v>
      </c>
      <c r="N52" s="91">
        <v>0</v>
      </c>
      <c r="O52" s="91">
        <v>0</v>
      </c>
      <c r="P52" s="43"/>
      <c r="Q52" s="43"/>
      <c r="R52" s="43"/>
    </row>
    <row r="53" spans="1:18" s="37" customFormat="1" ht="47.25" x14ac:dyDescent="0.2">
      <c r="A53" s="65" t="s">
        <v>334</v>
      </c>
      <c r="B53" s="89" t="s">
        <v>24</v>
      </c>
      <c r="C53" s="89" t="s">
        <v>14</v>
      </c>
      <c r="D53" s="89" t="s">
        <v>293</v>
      </c>
      <c r="E53" s="89" t="s">
        <v>265</v>
      </c>
      <c r="F53" s="89" t="s">
        <v>108</v>
      </c>
      <c r="G53" s="89" t="s">
        <v>108</v>
      </c>
      <c r="H53" s="89" t="s">
        <v>292</v>
      </c>
      <c r="I53" s="89" t="s">
        <v>200</v>
      </c>
      <c r="J53" s="90" t="s">
        <v>243</v>
      </c>
      <c r="K53" s="84">
        <v>4180</v>
      </c>
      <c r="L53" s="90" t="s">
        <v>61</v>
      </c>
      <c r="M53" s="91">
        <v>20081253.300000001</v>
      </c>
      <c r="N53" s="91">
        <v>0</v>
      </c>
      <c r="O53" s="91">
        <v>0</v>
      </c>
      <c r="P53" s="43"/>
      <c r="Q53" s="43"/>
      <c r="R53" s="43"/>
    </row>
    <row r="54" spans="1:18" ht="15.75" x14ac:dyDescent="0.2">
      <c r="A54" s="30" t="s">
        <v>380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8" t="s">
        <v>0</v>
      </c>
      <c r="K54" s="79" t="s">
        <v>0</v>
      </c>
      <c r="L54" s="78" t="s">
        <v>0</v>
      </c>
      <c r="M54" s="74">
        <f>M55</f>
        <v>0</v>
      </c>
      <c r="N54" s="74">
        <f t="shared" ref="N54:O54" si="16">N55</f>
        <v>5445000</v>
      </c>
      <c r="O54" s="74">
        <f t="shared" si="16"/>
        <v>0</v>
      </c>
    </row>
    <row r="55" spans="1:18" s="37" customFormat="1" ht="47.25" x14ac:dyDescent="0.2">
      <c r="A55" s="65" t="s">
        <v>333</v>
      </c>
      <c r="B55" s="89" t="s">
        <v>24</v>
      </c>
      <c r="C55" s="89" t="s">
        <v>14</v>
      </c>
      <c r="D55" s="89" t="s">
        <v>293</v>
      </c>
      <c r="E55" s="89" t="s">
        <v>265</v>
      </c>
      <c r="F55" s="89" t="s">
        <v>108</v>
      </c>
      <c r="G55" s="89" t="s">
        <v>108</v>
      </c>
      <c r="H55" s="89" t="s">
        <v>292</v>
      </c>
      <c r="I55" s="89" t="s">
        <v>200</v>
      </c>
      <c r="J55" s="90" t="s">
        <v>243</v>
      </c>
      <c r="K55" s="84">
        <v>1096</v>
      </c>
      <c r="L55" s="90" t="s">
        <v>55</v>
      </c>
      <c r="M55" s="91">
        <v>0</v>
      </c>
      <c r="N55" s="91">
        <v>5445000</v>
      </c>
      <c r="O55" s="91">
        <v>0</v>
      </c>
      <c r="P55" s="43"/>
      <c r="Q55" s="43"/>
      <c r="R55" s="43"/>
    </row>
    <row r="56" spans="1:18" ht="15.75" x14ac:dyDescent="0.2">
      <c r="A56" s="30" t="s">
        <v>366</v>
      </c>
      <c r="B56" s="73" t="s">
        <v>0</v>
      </c>
      <c r="C56" s="73" t="s">
        <v>0</v>
      </c>
      <c r="D56" s="73" t="s">
        <v>0</v>
      </c>
      <c r="E56" s="73" t="s">
        <v>0</v>
      </c>
      <c r="F56" s="73" t="s">
        <v>0</v>
      </c>
      <c r="G56" s="73" t="s">
        <v>0</v>
      </c>
      <c r="H56" s="73" t="s">
        <v>0</v>
      </c>
      <c r="I56" s="73" t="s">
        <v>0</v>
      </c>
      <c r="J56" s="78" t="s">
        <v>0</v>
      </c>
      <c r="K56" s="79" t="s">
        <v>0</v>
      </c>
      <c r="L56" s="78" t="s">
        <v>0</v>
      </c>
      <c r="M56" s="74">
        <f>M57+M58</f>
        <v>11295947.26</v>
      </c>
      <c r="N56" s="74">
        <f t="shared" ref="N56:O56" si="17">N57+N58</f>
        <v>21715506.359999999</v>
      </c>
      <c r="O56" s="74">
        <f t="shared" si="17"/>
        <v>0</v>
      </c>
    </row>
    <row r="57" spans="1:18" s="37" customFormat="1" ht="47.25" x14ac:dyDescent="0.2">
      <c r="A57" s="65" t="s">
        <v>326</v>
      </c>
      <c r="B57" s="89" t="s">
        <v>24</v>
      </c>
      <c r="C57" s="89" t="s">
        <v>14</v>
      </c>
      <c r="D57" s="89" t="s">
        <v>293</v>
      </c>
      <c r="E57" s="89" t="s">
        <v>265</v>
      </c>
      <c r="F57" s="89" t="s">
        <v>108</v>
      </c>
      <c r="G57" s="89" t="s">
        <v>108</v>
      </c>
      <c r="H57" s="89" t="s">
        <v>292</v>
      </c>
      <c r="I57" s="89" t="s">
        <v>200</v>
      </c>
      <c r="J57" s="90" t="s">
        <v>363</v>
      </c>
      <c r="K57" s="84">
        <v>6.5</v>
      </c>
      <c r="L57" s="90" t="s">
        <v>55</v>
      </c>
      <c r="M57" s="91">
        <v>0</v>
      </c>
      <c r="N57" s="91">
        <v>21715506.359999999</v>
      </c>
      <c r="O57" s="91">
        <v>0</v>
      </c>
      <c r="P57" s="43"/>
      <c r="Q57" s="43"/>
      <c r="R57" s="43"/>
    </row>
    <row r="58" spans="1:18" s="126" customFormat="1" ht="64.5" customHeight="1" x14ac:dyDescent="0.2">
      <c r="A58" s="150" t="s">
        <v>325</v>
      </c>
      <c r="B58" s="144" t="s">
        <v>24</v>
      </c>
      <c r="C58" s="144" t="s">
        <v>14</v>
      </c>
      <c r="D58" s="144" t="s">
        <v>293</v>
      </c>
      <c r="E58" s="144" t="s">
        <v>265</v>
      </c>
      <c r="F58" s="144" t="s">
        <v>108</v>
      </c>
      <c r="G58" s="144" t="s">
        <v>108</v>
      </c>
      <c r="H58" s="144" t="s">
        <v>292</v>
      </c>
      <c r="I58" s="144" t="s">
        <v>200</v>
      </c>
      <c r="J58" s="131" t="s">
        <v>354</v>
      </c>
      <c r="K58" s="136">
        <v>0.42099999999999999</v>
      </c>
      <c r="L58" s="131">
        <v>2023</v>
      </c>
      <c r="M58" s="130">
        <v>11295947.26</v>
      </c>
      <c r="N58" s="149">
        <v>0</v>
      </c>
      <c r="O58" s="149">
        <v>0</v>
      </c>
    </row>
    <row r="59" spans="1:18" ht="15.75" x14ac:dyDescent="0.2">
      <c r="A59" s="30" t="s">
        <v>173</v>
      </c>
      <c r="B59" s="73" t="s">
        <v>0</v>
      </c>
      <c r="C59" s="73" t="s">
        <v>0</v>
      </c>
      <c r="D59" s="73" t="s">
        <v>0</v>
      </c>
      <c r="E59" s="73" t="s">
        <v>0</v>
      </c>
      <c r="F59" s="73" t="s">
        <v>0</v>
      </c>
      <c r="G59" s="73" t="s">
        <v>0</v>
      </c>
      <c r="H59" s="73" t="s">
        <v>0</v>
      </c>
      <c r="I59" s="73" t="s">
        <v>0</v>
      </c>
      <c r="J59" s="78" t="s">
        <v>0</v>
      </c>
      <c r="K59" s="79" t="s">
        <v>0</v>
      </c>
      <c r="L59" s="78" t="s">
        <v>0</v>
      </c>
      <c r="M59" s="74">
        <f>M60+M61+M62</f>
        <v>9924257.8200000003</v>
      </c>
      <c r="N59" s="74">
        <f t="shared" ref="N59:O59" si="18">N60+N61+N62</f>
        <v>20966007.66</v>
      </c>
      <c r="O59" s="74">
        <f t="shared" si="18"/>
        <v>0</v>
      </c>
    </row>
    <row r="60" spans="1:18" s="37" customFormat="1" ht="47.25" x14ac:dyDescent="0.2">
      <c r="A60" s="65" t="s">
        <v>343</v>
      </c>
      <c r="B60" s="89" t="s">
        <v>24</v>
      </c>
      <c r="C60" s="89" t="s">
        <v>14</v>
      </c>
      <c r="D60" s="89" t="s">
        <v>293</v>
      </c>
      <c r="E60" s="89" t="s">
        <v>265</v>
      </c>
      <c r="F60" s="89" t="s">
        <v>108</v>
      </c>
      <c r="G60" s="89" t="s">
        <v>108</v>
      </c>
      <c r="H60" s="89" t="s">
        <v>292</v>
      </c>
      <c r="I60" s="89" t="s">
        <v>200</v>
      </c>
      <c r="J60" s="90" t="s">
        <v>243</v>
      </c>
      <c r="K60" s="84">
        <v>1335</v>
      </c>
      <c r="L60" s="90" t="s">
        <v>55</v>
      </c>
      <c r="M60" s="91">
        <v>0</v>
      </c>
      <c r="N60" s="91">
        <v>9567098.5600000005</v>
      </c>
      <c r="O60" s="91">
        <v>0</v>
      </c>
      <c r="P60" s="43"/>
      <c r="Q60" s="43"/>
      <c r="R60" s="43"/>
    </row>
    <row r="61" spans="1:18" s="37" customFormat="1" ht="47.25" x14ac:dyDescent="0.2">
      <c r="A61" s="65" t="s">
        <v>341</v>
      </c>
      <c r="B61" s="89" t="s">
        <v>24</v>
      </c>
      <c r="C61" s="89" t="s">
        <v>14</v>
      </c>
      <c r="D61" s="89" t="s">
        <v>293</v>
      </c>
      <c r="E61" s="89" t="s">
        <v>265</v>
      </c>
      <c r="F61" s="89" t="s">
        <v>108</v>
      </c>
      <c r="G61" s="89" t="s">
        <v>108</v>
      </c>
      <c r="H61" s="89" t="s">
        <v>292</v>
      </c>
      <c r="I61" s="89" t="s">
        <v>200</v>
      </c>
      <c r="J61" s="90" t="s">
        <v>363</v>
      </c>
      <c r="K61" s="84">
        <v>6.5</v>
      </c>
      <c r="L61" s="90" t="s">
        <v>55</v>
      </c>
      <c r="M61" s="91">
        <v>0</v>
      </c>
      <c r="N61" s="91">
        <v>11398909.1</v>
      </c>
      <c r="O61" s="91">
        <v>0</v>
      </c>
      <c r="P61" s="43"/>
      <c r="Q61" s="43"/>
      <c r="R61" s="43"/>
    </row>
    <row r="62" spans="1:18" s="126" customFormat="1" ht="64.5" customHeight="1" x14ac:dyDescent="0.2">
      <c r="A62" s="150" t="s">
        <v>339</v>
      </c>
      <c r="B62" s="144" t="s">
        <v>24</v>
      </c>
      <c r="C62" s="144" t="s">
        <v>14</v>
      </c>
      <c r="D62" s="144" t="s">
        <v>293</v>
      </c>
      <c r="E62" s="144" t="s">
        <v>265</v>
      </c>
      <c r="F62" s="144" t="s">
        <v>108</v>
      </c>
      <c r="G62" s="144" t="s">
        <v>108</v>
      </c>
      <c r="H62" s="144" t="s">
        <v>292</v>
      </c>
      <c r="I62" s="144" t="s">
        <v>200</v>
      </c>
      <c r="J62" s="131" t="s">
        <v>243</v>
      </c>
      <c r="K62" s="134">
        <v>887</v>
      </c>
      <c r="L62" s="131">
        <v>2023</v>
      </c>
      <c r="M62" s="130">
        <v>9924257.8200000003</v>
      </c>
      <c r="N62" s="149">
        <v>0</v>
      </c>
      <c r="O62" s="149">
        <v>0</v>
      </c>
    </row>
    <row r="63" spans="1:18" ht="15.75" x14ac:dyDescent="0.2">
      <c r="A63" s="30" t="s">
        <v>379</v>
      </c>
      <c r="B63" s="73" t="s">
        <v>0</v>
      </c>
      <c r="C63" s="73" t="s">
        <v>0</v>
      </c>
      <c r="D63" s="73" t="s">
        <v>0</v>
      </c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8" t="s">
        <v>0</v>
      </c>
      <c r="K63" s="79" t="s">
        <v>0</v>
      </c>
      <c r="L63" s="78" t="s">
        <v>0</v>
      </c>
      <c r="M63" s="74">
        <f>M64+M65</f>
        <v>36483765.170000002</v>
      </c>
      <c r="N63" s="74">
        <f t="shared" ref="N63:O63" si="19">N64+N65</f>
        <v>0</v>
      </c>
      <c r="O63" s="74">
        <f t="shared" si="19"/>
        <v>0</v>
      </c>
    </row>
    <row r="64" spans="1:18" s="37" customFormat="1" ht="47.25" x14ac:dyDescent="0.2">
      <c r="A64" s="65" t="s">
        <v>323</v>
      </c>
      <c r="B64" s="89" t="s">
        <v>24</v>
      </c>
      <c r="C64" s="89" t="s">
        <v>14</v>
      </c>
      <c r="D64" s="89" t="s">
        <v>293</v>
      </c>
      <c r="E64" s="89" t="s">
        <v>265</v>
      </c>
      <c r="F64" s="89" t="s">
        <v>108</v>
      </c>
      <c r="G64" s="89" t="s">
        <v>108</v>
      </c>
      <c r="H64" s="89" t="s">
        <v>292</v>
      </c>
      <c r="I64" s="89" t="s">
        <v>200</v>
      </c>
      <c r="J64" s="90" t="s">
        <v>243</v>
      </c>
      <c r="K64" s="84">
        <v>1537</v>
      </c>
      <c r="L64" s="90" t="s">
        <v>61</v>
      </c>
      <c r="M64" s="91">
        <v>19812042.620000001</v>
      </c>
      <c r="N64" s="91">
        <v>0</v>
      </c>
      <c r="O64" s="91">
        <v>0</v>
      </c>
      <c r="P64" s="43"/>
      <c r="Q64" s="43"/>
      <c r="R64" s="43"/>
    </row>
    <row r="65" spans="1:18" s="37" customFormat="1" ht="47.25" x14ac:dyDescent="0.2">
      <c r="A65" s="65" t="s">
        <v>322</v>
      </c>
      <c r="B65" s="89" t="s">
        <v>24</v>
      </c>
      <c r="C65" s="89" t="s">
        <v>14</v>
      </c>
      <c r="D65" s="89" t="s">
        <v>293</v>
      </c>
      <c r="E65" s="89" t="s">
        <v>265</v>
      </c>
      <c r="F65" s="89" t="s">
        <v>108</v>
      </c>
      <c r="G65" s="89" t="s">
        <v>108</v>
      </c>
      <c r="H65" s="89" t="s">
        <v>292</v>
      </c>
      <c r="I65" s="89" t="s">
        <v>200</v>
      </c>
      <c r="J65" s="90" t="s">
        <v>243</v>
      </c>
      <c r="K65" s="84">
        <v>1528</v>
      </c>
      <c r="L65" s="90" t="s">
        <v>61</v>
      </c>
      <c r="M65" s="91">
        <v>16671722.550000001</v>
      </c>
      <c r="N65" s="91">
        <v>0</v>
      </c>
      <c r="O65" s="91">
        <v>0</v>
      </c>
      <c r="P65" s="43"/>
      <c r="Q65" s="43"/>
      <c r="R65" s="43"/>
    </row>
    <row r="66" spans="1:18" ht="15.75" x14ac:dyDescent="0.2">
      <c r="A66" s="30" t="s">
        <v>378</v>
      </c>
      <c r="B66" s="73" t="s">
        <v>0</v>
      </c>
      <c r="C66" s="73" t="s">
        <v>0</v>
      </c>
      <c r="D66" s="73" t="s">
        <v>0</v>
      </c>
      <c r="E66" s="73" t="s">
        <v>0</v>
      </c>
      <c r="F66" s="73" t="s">
        <v>0</v>
      </c>
      <c r="G66" s="73" t="s">
        <v>0</v>
      </c>
      <c r="H66" s="73" t="s">
        <v>0</v>
      </c>
      <c r="I66" s="73" t="s">
        <v>0</v>
      </c>
      <c r="J66" s="78" t="s">
        <v>0</v>
      </c>
      <c r="K66" s="79" t="s">
        <v>0</v>
      </c>
      <c r="L66" s="78" t="s">
        <v>0</v>
      </c>
      <c r="M66" s="74">
        <f>M67+M68+M69</f>
        <v>55262034.509999998</v>
      </c>
      <c r="N66" s="74">
        <f t="shared" ref="N66:O66" si="20">N67+N68+N69</f>
        <v>40509559.789999999</v>
      </c>
      <c r="O66" s="74">
        <f t="shared" si="20"/>
        <v>0</v>
      </c>
    </row>
    <row r="67" spans="1:18" s="37" customFormat="1" ht="47.25" x14ac:dyDescent="0.2">
      <c r="A67" s="65" t="s">
        <v>414</v>
      </c>
      <c r="B67" s="89" t="s">
        <v>24</v>
      </c>
      <c r="C67" s="89" t="s">
        <v>14</v>
      </c>
      <c r="D67" s="89" t="s">
        <v>293</v>
      </c>
      <c r="E67" s="89" t="s">
        <v>265</v>
      </c>
      <c r="F67" s="89" t="s">
        <v>108</v>
      </c>
      <c r="G67" s="89" t="s">
        <v>108</v>
      </c>
      <c r="H67" s="89" t="s">
        <v>292</v>
      </c>
      <c r="I67" s="89" t="s">
        <v>200</v>
      </c>
      <c r="J67" s="90" t="s">
        <v>243</v>
      </c>
      <c r="K67" s="84">
        <v>3566</v>
      </c>
      <c r="L67" s="90" t="s">
        <v>61</v>
      </c>
      <c r="M67" s="91">
        <v>17990769.210000001</v>
      </c>
      <c r="N67" s="91">
        <v>0</v>
      </c>
      <c r="O67" s="91">
        <v>0</v>
      </c>
      <c r="P67" s="43"/>
      <c r="Q67" s="43"/>
      <c r="R67" s="43"/>
    </row>
    <row r="68" spans="1:18" s="37" customFormat="1" ht="47.25" x14ac:dyDescent="0.2">
      <c r="A68" s="65" t="s">
        <v>338</v>
      </c>
      <c r="B68" s="89" t="s">
        <v>24</v>
      </c>
      <c r="C68" s="89" t="s">
        <v>14</v>
      </c>
      <c r="D68" s="89" t="s">
        <v>293</v>
      </c>
      <c r="E68" s="89" t="s">
        <v>265</v>
      </c>
      <c r="F68" s="89" t="s">
        <v>108</v>
      </c>
      <c r="G68" s="89" t="s">
        <v>108</v>
      </c>
      <c r="H68" s="89" t="s">
        <v>292</v>
      </c>
      <c r="I68" s="89" t="s">
        <v>200</v>
      </c>
      <c r="J68" s="90" t="s">
        <v>243</v>
      </c>
      <c r="K68" s="84">
        <v>7862</v>
      </c>
      <c r="L68" s="90" t="s">
        <v>61</v>
      </c>
      <c r="M68" s="91">
        <v>37271265.299999997</v>
      </c>
      <c r="N68" s="91">
        <v>0</v>
      </c>
      <c r="O68" s="91">
        <v>0</v>
      </c>
      <c r="P68" s="43"/>
      <c r="Q68" s="43"/>
      <c r="R68" s="43"/>
    </row>
    <row r="69" spans="1:18" s="37" customFormat="1" ht="47.25" x14ac:dyDescent="0.2">
      <c r="A69" s="65" t="s">
        <v>321</v>
      </c>
      <c r="B69" s="89" t="s">
        <v>24</v>
      </c>
      <c r="C69" s="89" t="s">
        <v>14</v>
      </c>
      <c r="D69" s="89" t="s">
        <v>293</v>
      </c>
      <c r="E69" s="89" t="s">
        <v>265</v>
      </c>
      <c r="F69" s="89" t="s">
        <v>108</v>
      </c>
      <c r="G69" s="89" t="s">
        <v>108</v>
      </c>
      <c r="H69" s="89" t="s">
        <v>292</v>
      </c>
      <c r="I69" s="89" t="s">
        <v>200</v>
      </c>
      <c r="J69" s="90" t="s">
        <v>243</v>
      </c>
      <c r="K69" s="84">
        <v>12000</v>
      </c>
      <c r="L69" s="90">
        <v>2024</v>
      </c>
      <c r="M69" s="91">
        <v>0</v>
      </c>
      <c r="N69" s="91">
        <v>40509559.789999999</v>
      </c>
      <c r="O69" s="91">
        <v>0</v>
      </c>
      <c r="P69" s="43"/>
      <c r="Q69" s="43"/>
      <c r="R69" s="43"/>
    </row>
    <row r="70" spans="1:18" ht="15.75" x14ac:dyDescent="0.2">
      <c r="A70" s="30" t="s">
        <v>175</v>
      </c>
      <c r="B70" s="73" t="s">
        <v>0</v>
      </c>
      <c r="C70" s="73" t="s">
        <v>0</v>
      </c>
      <c r="D70" s="73" t="s">
        <v>0</v>
      </c>
      <c r="E70" s="73" t="s">
        <v>0</v>
      </c>
      <c r="F70" s="73" t="s">
        <v>0</v>
      </c>
      <c r="G70" s="73" t="s">
        <v>0</v>
      </c>
      <c r="H70" s="73" t="s">
        <v>0</v>
      </c>
      <c r="I70" s="73" t="s">
        <v>0</v>
      </c>
      <c r="J70" s="78" t="s">
        <v>0</v>
      </c>
      <c r="K70" s="79" t="s">
        <v>0</v>
      </c>
      <c r="L70" s="78" t="s">
        <v>0</v>
      </c>
      <c r="M70" s="74">
        <f>M71+M72</f>
        <v>28094886.309999999</v>
      </c>
      <c r="N70" s="74">
        <f t="shared" ref="N70:O70" si="21">N71+N72</f>
        <v>37966500</v>
      </c>
      <c r="O70" s="74">
        <f t="shared" si="21"/>
        <v>0</v>
      </c>
    </row>
    <row r="71" spans="1:18" s="37" customFormat="1" ht="63" x14ac:dyDescent="0.2">
      <c r="A71" s="65" t="s">
        <v>320</v>
      </c>
      <c r="B71" s="89" t="s">
        <v>24</v>
      </c>
      <c r="C71" s="89" t="s">
        <v>14</v>
      </c>
      <c r="D71" s="89" t="s">
        <v>293</v>
      </c>
      <c r="E71" s="89" t="s">
        <v>265</v>
      </c>
      <c r="F71" s="89" t="s">
        <v>108</v>
      </c>
      <c r="G71" s="89" t="s">
        <v>108</v>
      </c>
      <c r="H71" s="89" t="s">
        <v>292</v>
      </c>
      <c r="I71" s="89" t="s">
        <v>200</v>
      </c>
      <c r="J71" s="90" t="s">
        <v>363</v>
      </c>
      <c r="K71" s="84">
        <v>10</v>
      </c>
      <c r="L71" s="90">
        <v>2024</v>
      </c>
      <c r="M71" s="91">
        <v>0</v>
      </c>
      <c r="N71" s="91">
        <v>37966500</v>
      </c>
      <c r="O71" s="91">
        <v>0</v>
      </c>
      <c r="P71" s="43"/>
      <c r="Q71" s="43"/>
      <c r="R71" s="43"/>
    </row>
    <row r="72" spans="1:18" s="126" customFormat="1" ht="64.5" customHeight="1" x14ac:dyDescent="0.2">
      <c r="A72" s="150" t="s">
        <v>298</v>
      </c>
      <c r="B72" s="144" t="s">
        <v>24</v>
      </c>
      <c r="C72" s="144" t="s">
        <v>14</v>
      </c>
      <c r="D72" s="144" t="s">
        <v>293</v>
      </c>
      <c r="E72" s="144" t="s">
        <v>265</v>
      </c>
      <c r="F72" s="144" t="s">
        <v>108</v>
      </c>
      <c r="G72" s="144" t="s">
        <v>108</v>
      </c>
      <c r="H72" s="144" t="s">
        <v>292</v>
      </c>
      <c r="I72" s="144" t="s">
        <v>200</v>
      </c>
      <c r="J72" s="131" t="s">
        <v>354</v>
      </c>
      <c r="K72" s="136">
        <v>0.72</v>
      </c>
      <c r="L72" s="131">
        <v>2023</v>
      </c>
      <c r="M72" s="130">
        <v>28094886.309999999</v>
      </c>
      <c r="N72" s="149">
        <v>0</v>
      </c>
      <c r="O72" s="149">
        <v>0</v>
      </c>
    </row>
    <row r="73" spans="1:18" ht="31.5" x14ac:dyDescent="0.2">
      <c r="A73" s="30" t="s">
        <v>365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8" t="s">
        <v>0</v>
      </c>
      <c r="K73" s="79" t="s">
        <v>0</v>
      </c>
      <c r="L73" s="78" t="s">
        <v>0</v>
      </c>
      <c r="M73" s="74">
        <f>M74</f>
        <v>35994998.939999998</v>
      </c>
      <c r="N73" s="74">
        <f t="shared" ref="N73:O73" si="22">N74</f>
        <v>0</v>
      </c>
      <c r="O73" s="74">
        <f t="shared" si="22"/>
        <v>0</v>
      </c>
    </row>
    <row r="74" spans="1:18" s="37" customFormat="1" ht="47.25" x14ac:dyDescent="0.2">
      <c r="A74" s="65" t="s">
        <v>319</v>
      </c>
      <c r="B74" s="89" t="s">
        <v>24</v>
      </c>
      <c r="C74" s="89" t="s">
        <v>14</v>
      </c>
      <c r="D74" s="89" t="s">
        <v>293</v>
      </c>
      <c r="E74" s="89" t="s">
        <v>265</v>
      </c>
      <c r="F74" s="89" t="s">
        <v>108</v>
      </c>
      <c r="G74" s="89" t="s">
        <v>108</v>
      </c>
      <c r="H74" s="89" t="s">
        <v>292</v>
      </c>
      <c r="I74" s="89" t="s">
        <v>200</v>
      </c>
      <c r="J74" s="90" t="s">
        <v>243</v>
      </c>
      <c r="K74" s="84">
        <v>4409</v>
      </c>
      <c r="L74" s="90" t="s">
        <v>61</v>
      </c>
      <c r="M74" s="91">
        <v>35994998.939999998</v>
      </c>
      <c r="N74" s="91">
        <v>0</v>
      </c>
      <c r="O74" s="91">
        <v>0</v>
      </c>
      <c r="P74" s="43"/>
      <c r="Q74" s="43"/>
      <c r="R74" s="43"/>
    </row>
    <row r="75" spans="1:18" ht="15.75" x14ac:dyDescent="0.2">
      <c r="A75" s="30" t="s">
        <v>176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8" t="s">
        <v>0</v>
      </c>
      <c r="K75" s="79" t="s">
        <v>0</v>
      </c>
      <c r="L75" s="78" t="s">
        <v>0</v>
      </c>
      <c r="M75" s="74">
        <f>M76</f>
        <v>5168213.22</v>
      </c>
      <c r="N75" s="74">
        <f t="shared" ref="N75:O75" si="23">N76</f>
        <v>0</v>
      </c>
      <c r="O75" s="74">
        <f t="shared" si="23"/>
        <v>0</v>
      </c>
    </row>
    <row r="76" spans="1:18" s="37" customFormat="1" ht="47.25" x14ac:dyDescent="0.2">
      <c r="A76" s="65" t="s">
        <v>318</v>
      </c>
      <c r="B76" s="89" t="s">
        <v>24</v>
      </c>
      <c r="C76" s="89" t="s">
        <v>14</v>
      </c>
      <c r="D76" s="89" t="s">
        <v>293</v>
      </c>
      <c r="E76" s="89" t="s">
        <v>265</v>
      </c>
      <c r="F76" s="89" t="s">
        <v>108</v>
      </c>
      <c r="G76" s="89" t="s">
        <v>108</v>
      </c>
      <c r="H76" s="89" t="s">
        <v>292</v>
      </c>
      <c r="I76" s="89" t="s">
        <v>200</v>
      </c>
      <c r="J76" s="90" t="s">
        <v>243</v>
      </c>
      <c r="K76" s="84">
        <v>2104</v>
      </c>
      <c r="L76" s="90" t="s">
        <v>61</v>
      </c>
      <c r="M76" s="91">
        <v>5168213.22</v>
      </c>
      <c r="N76" s="91">
        <v>0</v>
      </c>
      <c r="O76" s="91">
        <v>0</v>
      </c>
      <c r="P76" s="43"/>
      <c r="Q76" s="43"/>
      <c r="R76" s="43"/>
    </row>
    <row r="77" spans="1:18" ht="15.75" x14ac:dyDescent="0.2">
      <c r="A77" s="30" t="s">
        <v>174</v>
      </c>
      <c r="B77" s="73" t="s">
        <v>0</v>
      </c>
      <c r="C77" s="73" t="s">
        <v>0</v>
      </c>
      <c r="D77" s="73" t="s">
        <v>0</v>
      </c>
      <c r="E77" s="73" t="s">
        <v>0</v>
      </c>
      <c r="F77" s="73" t="s">
        <v>0</v>
      </c>
      <c r="G77" s="73" t="s">
        <v>0</v>
      </c>
      <c r="H77" s="73" t="s">
        <v>0</v>
      </c>
      <c r="I77" s="73" t="s">
        <v>0</v>
      </c>
      <c r="J77" s="78" t="s">
        <v>0</v>
      </c>
      <c r="K77" s="79" t="s">
        <v>0</v>
      </c>
      <c r="L77" s="78" t="s">
        <v>0</v>
      </c>
      <c r="M77" s="74">
        <f>SUM(M78:M84)</f>
        <v>24697276.329999998</v>
      </c>
      <c r="N77" s="74">
        <f t="shared" ref="N77:O77" si="24">SUM(N78:N84)</f>
        <v>54598500</v>
      </c>
      <c r="O77" s="74">
        <f t="shared" si="24"/>
        <v>0</v>
      </c>
    </row>
    <row r="78" spans="1:18" s="37" customFormat="1" ht="47.25" x14ac:dyDescent="0.2">
      <c r="A78" s="65" t="s">
        <v>313</v>
      </c>
      <c r="B78" s="89" t="s">
        <v>24</v>
      </c>
      <c r="C78" s="89" t="s">
        <v>14</v>
      </c>
      <c r="D78" s="89" t="s">
        <v>293</v>
      </c>
      <c r="E78" s="89" t="s">
        <v>265</v>
      </c>
      <c r="F78" s="89" t="s">
        <v>108</v>
      </c>
      <c r="G78" s="89" t="s">
        <v>108</v>
      </c>
      <c r="H78" s="89" t="s">
        <v>292</v>
      </c>
      <c r="I78" s="89" t="s">
        <v>200</v>
      </c>
      <c r="J78" s="90" t="s">
        <v>363</v>
      </c>
      <c r="K78" s="84">
        <v>6.5</v>
      </c>
      <c r="L78" s="90">
        <v>2024</v>
      </c>
      <c r="M78" s="91">
        <v>0</v>
      </c>
      <c r="N78" s="91">
        <v>8415000</v>
      </c>
      <c r="O78" s="91">
        <v>0</v>
      </c>
      <c r="P78" s="43"/>
      <c r="Q78" s="43"/>
      <c r="R78" s="43"/>
    </row>
    <row r="79" spans="1:18" s="37" customFormat="1" ht="47.25" x14ac:dyDescent="0.2">
      <c r="A79" s="65" t="s">
        <v>312</v>
      </c>
      <c r="B79" s="89" t="s">
        <v>24</v>
      </c>
      <c r="C79" s="89" t="s">
        <v>14</v>
      </c>
      <c r="D79" s="89" t="s">
        <v>293</v>
      </c>
      <c r="E79" s="89" t="s">
        <v>265</v>
      </c>
      <c r="F79" s="89" t="s">
        <v>108</v>
      </c>
      <c r="G79" s="89" t="s">
        <v>108</v>
      </c>
      <c r="H79" s="89" t="s">
        <v>292</v>
      </c>
      <c r="I79" s="89" t="s">
        <v>200</v>
      </c>
      <c r="J79" s="90" t="s">
        <v>363</v>
      </c>
      <c r="K79" s="84">
        <v>16</v>
      </c>
      <c r="L79" s="90">
        <v>2024</v>
      </c>
      <c r="M79" s="91">
        <v>0</v>
      </c>
      <c r="N79" s="91">
        <v>8415000</v>
      </c>
      <c r="O79" s="91">
        <v>0</v>
      </c>
      <c r="P79" s="43"/>
      <c r="Q79" s="43"/>
      <c r="R79" s="43"/>
    </row>
    <row r="80" spans="1:18" s="37" customFormat="1" ht="47.25" x14ac:dyDescent="0.2">
      <c r="A80" s="65" t="s">
        <v>311</v>
      </c>
      <c r="B80" s="89" t="s">
        <v>24</v>
      </c>
      <c r="C80" s="89" t="s">
        <v>14</v>
      </c>
      <c r="D80" s="89" t="s">
        <v>293</v>
      </c>
      <c r="E80" s="89" t="s">
        <v>265</v>
      </c>
      <c r="F80" s="89" t="s">
        <v>108</v>
      </c>
      <c r="G80" s="89" t="s">
        <v>108</v>
      </c>
      <c r="H80" s="89" t="s">
        <v>292</v>
      </c>
      <c r="I80" s="89" t="s">
        <v>200</v>
      </c>
      <c r="J80" s="90" t="s">
        <v>363</v>
      </c>
      <c r="K80" s="84">
        <v>6.5</v>
      </c>
      <c r="L80" s="90">
        <v>2024</v>
      </c>
      <c r="M80" s="91">
        <v>0</v>
      </c>
      <c r="N80" s="91">
        <v>8415000</v>
      </c>
      <c r="O80" s="91">
        <v>0</v>
      </c>
      <c r="P80" s="43"/>
      <c r="Q80" s="43"/>
      <c r="R80" s="43"/>
    </row>
    <row r="81" spans="1:18" s="37" customFormat="1" ht="47.25" x14ac:dyDescent="0.2">
      <c r="A81" s="65" t="s">
        <v>310</v>
      </c>
      <c r="B81" s="89" t="s">
        <v>24</v>
      </c>
      <c r="C81" s="89" t="s">
        <v>14</v>
      </c>
      <c r="D81" s="89" t="s">
        <v>293</v>
      </c>
      <c r="E81" s="89" t="s">
        <v>265</v>
      </c>
      <c r="F81" s="89" t="s">
        <v>108</v>
      </c>
      <c r="G81" s="89" t="s">
        <v>108</v>
      </c>
      <c r="H81" s="89" t="s">
        <v>292</v>
      </c>
      <c r="I81" s="89" t="s">
        <v>200</v>
      </c>
      <c r="J81" s="90" t="s">
        <v>363</v>
      </c>
      <c r="K81" s="84">
        <v>6.5</v>
      </c>
      <c r="L81" s="90">
        <v>2024</v>
      </c>
      <c r="M81" s="91">
        <v>0</v>
      </c>
      <c r="N81" s="91">
        <v>17077500</v>
      </c>
      <c r="O81" s="91">
        <v>0</v>
      </c>
      <c r="P81" s="43"/>
      <c r="Q81" s="43"/>
      <c r="R81" s="43"/>
    </row>
    <row r="82" spans="1:18" s="37" customFormat="1" ht="47.25" x14ac:dyDescent="0.2">
      <c r="A82" s="65" t="s">
        <v>309</v>
      </c>
      <c r="B82" s="89" t="s">
        <v>24</v>
      </c>
      <c r="C82" s="89" t="s">
        <v>14</v>
      </c>
      <c r="D82" s="89" t="s">
        <v>293</v>
      </c>
      <c r="E82" s="89" t="s">
        <v>265</v>
      </c>
      <c r="F82" s="89" t="s">
        <v>108</v>
      </c>
      <c r="G82" s="89" t="s">
        <v>108</v>
      </c>
      <c r="H82" s="89" t="s">
        <v>292</v>
      </c>
      <c r="I82" s="89" t="s">
        <v>200</v>
      </c>
      <c r="J82" s="90" t="s">
        <v>363</v>
      </c>
      <c r="K82" s="84">
        <v>16</v>
      </c>
      <c r="L82" s="90">
        <v>2024</v>
      </c>
      <c r="M82" s="91">
        <v>0</v>
      </c>
      <c r="N82" s="91">
        <v>12276000</v>
      </c>
      <c r="O82" s="91">
        <v>0</v>
      </c>
      <c r="P82" s="43"/>
      <c r="Q82" s="43"/>
      <c r="R82" s="43"/>
    </row>
    <row r="83" spans="1:18" s="126" customFormat="1" ht="64.5" customHeight="1" x14ac:dyDescent="0.2">
      <c r="A83" s="150" t="s">
        <v>296</v>
      </c>
      <c r="B83" s="144" t="s">
        <v>24</v>
      </c>
      <c r="C83" s="144" t="s">
        <v>14</v>
      </c>
      <c r="D83" s="144" t="s">
        <v>293</v>
      </c>
      <c r="E83" s="144" t="s">
        <v>265</v>
      </c>
      <c r="F83" s="144" t="s">
        <v>108</v>
      </c>
      <c r="G83" s="144" t="s">
        <v>108</v>
      </c>
      <c r="H83" s="144" t="s">
        <v>292</v>
      </c>
      <c r="I83" s="144" t="s">
        <v>200</v>
      </c>
      <c r="J83" s="131" t="s">
        <v>243</v>
      </c>
      <c r="K83" s="134">
        <v>2707</v>
      </c>
      <c r="L83" s="131">
        <v>2023</v>
      </c>
      <c r="M83" s="130">
        <v>12575094.199999999</v>
      </c>
      <c r="N83" s="149">
        <v>0</v>
      </c>
      <c r="O83" s="149">
        <v>0</v>
      </c>
    </row>
    <row r="84" spans="1:18" s="125" customFormat="1" ht="67.900000000000006" customHeight="1" x14ac:dyDescent="0.2">
      <c r="A84" s="147" t="s">
        <v>524</v>
      </c>
      <c r="B84" s="145">
        <v>12</v>
      </c>
      <c r="C84" s="145">
        <v>1</v>
      </c>
      <c r="D84" s="145" t="s">
        <v>293</v>
      </c>
      <c r="E84" s="145">
        <v>812</v>
      </c>
      <c r="F84" s="145" t="s">
        <v>108</v>
      </c>
      <c r="G84" s="145" t="s">
        <v>108</v>
      </c>
      <c r="H84" s="145" t="s">
        <v>292</v>
      </c>
      <c r="I84" s="145" t="s">
        <v>200</v>
      </c>
      <c r="J84" s="131" t="s">
        <v>243</v>
      </c>
      <c r="K84" s="134">
        <v>11095</v>
      </c>
      <c r="L84" s="131">
        <v>2023</v>
      </c>
      <c r="M84" s="130">
        <v>12122182.130000001</v>
      </c>
      <c r="N84" s="149">
        <v>0</v>
      </c>
      <c r="O84" s="149">
        <v>0</v>
      </c>
    </row>
    <row r="85" spans="1:18" s="37" customFormat="1" ht="15.75" x14ac:dyDescent="0.2">
      <c r="A85" s="30" t="s">
        <v>178</v>
      </c>
      <c r="B85" s="73" t="s">
        <v>0</v>
      </c>
      <c r="C85" s="73" t="s">
        <v>0</v>
      </c>
      <c r="D85" s="73" t="s">
        <v>0</v>
      </c>
      <c r="E85" s="73" t="s">
        <v>0</v>
      </c>
      <c r="F85" s="73" t="s">
        <v>0</v>
      </c>
      <c r="G85" s="73" t="s">
        <v>0</v>
      </c>
      <c r="H85" s="73" t="s">
        <v>0</v>
      </c>
      <c r="I85" s="73" t="s">
        <v>0</v>
      </c>
      <c r="J85" s="78" t="s">
        <v>0</v>
      </c>
      <c r="K85" s="79" t="s">
        <v>0</v>
      </c>
      <c r="L85" s="78" t="s">
        <v>0</v>
      </c>
      <c r="M85" s="74">
        <f>M86+M87+M88</f>
        <v>12664145.74</v>
      </c>
      <c r="N85" s="74">
        <f t="shared" ref="N85:O85" si="25">N86+N87+N88</f>
        <v>3375841.94</v>
      </c>
      <c r="O85" s="74">
        <f t="shared" si="25"/>
        <v>0</v>
      </c>
      <c r="P85" s="43"/>
      <c r="Q85" s="43"/>
      <c r="R85" s="43"/>
    </row>
    <row r="86" spans="1:18" s="37" customFormat="1" ht="47.25" x14ac:dyDescent="0.2">
      <c r="A86" s="65" t="s">
        <v>308</v>
      </c>
      <c r="B86" s="89" t="s">
        <v>24</v>
      </c>
      <c r="C86" s="89" t="s">
        <v>14</v>
      </c>
      <c r="D86" s="89" t="s">
        <v>293</v>
      </c>
      <c r="E86" s="89" t="s">
        <v>265</v>
      </c>
      <c r="F86" s="89" t="s">
        <v>108</v>
      </c>
      <c r="G86" s="89" t="s">
        <v>108</v>
      </c>
      <c r="H86" s="89" t="s">
        <v>292</v>
      </c>
      <c r="I86" s="89" t="s">
        <v>200</v>
      </c>
      <c r="J86" s="90" t="s">
        <v>363</v>
      </c>
      <c r="K86" s="84">
        <v>25</v>
      </c>
      <c r="L86" s="90">
        <v>2024</v>
      </c>
      <c r="M86" s="91">
        <v>0</v>
      </c>
      <c r="N86" s="91">
        <v>3375841.94</v>
      </c>
      <c r="O86" s="91">
        <v>0</v>
      </c>
      <c r="P86" s="43"/>
      <c r="Q86" s="43"/>
      <c r="R86" s="43"/>
    </row>
    <row r="87" spans="1:18" s="126" customFormat="1" ht="64.5" customHeight="1" x14ac:dyDescent="0.2">
      <c r="A87" s="150" t="s">
        <v>528</v>
      </c>
      <c r="B87" s="144" t="s">
        <v>24</v>
      </c>
      <c r="C87" s="144" t="s">
        <v>14</v>
      </c>
      <c r="D87" s="144" t="s">
        <v>293</v>
      </c>
      <c r="E87" s="144" t="s">
        <v>265</v>
      </c>
      <c r="F87" s="144" t="s">
        <v>108</v>
      </c>
      <c r="G87" s="144" t="s">
        <v>108</v>
      </c>
      <c r="H87" s="144" t="s">
        <v>292</v>
      </c>
      <c r="I87" s="144" t="s">
        <v>200</v>
      </c>
      <c r="J87" s="131" t="s">
        <v>243</v>
      </c>
      <c r="K87" s="134">
        <v>743</v>
      </c>
      <c r="L87" s="131">
        <v>2023</v>
      </c>
      <c r="M87" s="130">
        <v>4384910.8</v>
      </c>
      <c r="N87" s="149">
        <v>0</v>
      </c>
      <c r="O87" s="149">
        <v>0</v>
      </c>
    </row>
    <row r="88" spans="1:18" s="37" customFormat="1" ht="47.25" x14ac:dyDescent="0.2">
      <c r="A88" s="65" t="s">
        <v>307</v>
      </c>
      <c r="B88" s="89" t="s">
        <v>24</v>
      </c>
      <c r="C88" s="89" t="s">
        <v>14</v>
      </c>
      <c r="D88" s="89" t="s">
        <v>293</v>
      </c>
      <c r="E88" s="89" t="s">
        <v>265</v>
      </c>
      <c r="F88" s="89" t="s">
        <v>108</v>
      </c>
      <c r="G88" s="89" t="s">
        <v>108</v>
      </c>
      <c r="H88" s="89" t="s">
        <v>292</v>
      </c>
      <c r="I88" s="89" t="s">
        <v>200</v>
      </c>
      <c r="J88" s="90" t="s">
        <v>363</v>
      </c>
      <c r="K88" s="84">
        <v>4</v>
      </c>
      <c r="L88" s="90" t="s">
        <v>61</v>
      </c>
      <c r="M88" s="91">
        <v>8279234.9400000004</v>
      </c>
      <c r="N88" s="91">
        <v>0</v>
      </c>
      <c r="O88" s="91">
        <v>0</v>
      </c>
      <c r="P88" s="43"/>
      <c r="Q88" s="43"/>
      <c r="R88" s="43"/>
    </row>
    <row r="89" spans="1:18" ht="15.75" x14ac:dyDescent="0.2">
      <c r="A89" s="30" t="s">
        <v>179</v>
      </c>
      <c r="B89" s="73" t="s">
        <v>0</v>
      </c>
      <c r="C89" s="73" t="s">
        <v>0</v>
      </c>
      <c r="D89" s="73" t="s">
        <v>0</v>
      </c>
      <c r="E89" s="73" t="s">
        <v>0</v>
      </c>
      <c r="F89" s="73" t="s">
        <v>0</v>
      </c>
      <c r="G89" s="73" t="s">
        <v>0</v>
      </c>
      <c r="H89" s="73" t="s">
        <v>0</v>
      </c>
      <c r="I89" s="73" t="s">
        <v>0</v>
      </c>
      <c r="J89" s="78" t="s">
        <v>0</v>
      </c>
      <c r="K89" s="79" t="s">
        <v>0</v>
      </c>
      <c r="L89" s="78" t="s">
        <v>0</v>
      </c>
      <c r="M89" s="74">
        <f>M90+M91</f>
        <v>21218320.390000001</v>
      </c>
      <c r="N89" s="74">
        <f t="shared" ref="N89:O89" si="26">N90+N91</f>
        <v>0</v>
      </c>
      <c r="O89" s="74">
        <f t="shared" si="26"/>
        <v>0</v>
      </c>
    </row>
    <row r="90" spans="1:18" s="37" customFormat="1" ht="47.25" x14ac:dyDescent="0.2">
      <c r="A90" s="65" t="s">
        <v>306</v>
      </c>
      <c r="B90" s="89" t="s">
        <v>24</v>
      </c>
      <c r="C90" s="89" t="s">
        <v>14</v>
      </c>
      <c r="D90" s="89" t="s">
        <v>293</v>
      </c>
      <c r="E90" s="89" t="s">
        <v>265</v>
      </c>
      <c r="F90" s="89" t="s">
        <v>108</v>
      </c>
      <c r="G90" s="89" t="s">
        <v>108</v>
      </c>
      <c r="H90" s="89" t="s">
        <v>292</v>
      </c>
      <c r="I90" s="89" t="s">
        <v>200</v>
      </c>
      <c r="J90" s="90" t="s">
        <v>363</v>
      </c>
      <c r="K90" s="84">
        <v>6.5</v>
      </c>
      <c r="L90" s="90" t="s">
        <v>61</v>
      </c>
      <c r="M90" s="91">
        <v>7939551.8899999997</v>
      </c>
      <c r="N90" s="91">
        <v>0</v>
      </c>
      <c r="O90" s="91">
        <v>0</v>
      </c>
      <c r="P90" s="43"/>
      <c r="Q90" s="43"/>
      <c r="R90" s="43"/>
    </row>
    <row r="91" spans="1:18" s="37" customFormat="1" ht="63" x14ac:dyDescent="0.2">
      <c r="A91" s="65" t="s">
        <v>415</v>
      </c>
      <c r="B91" s="89" t="s">
        <v>24</v>
      </c>
      <c r="C91" s="89" t="s">
        <v>14</v>
      </c>
      <c r="D91" s="89" t="s">
        <v>293</v>
      </c>
      <c r="E91" s="89" t="s">
        <v>265</v>
      </c>
      <c r="F91" s="89" t="s">
        <v>108</v>
      </c>
      <c r="G91" s="89" t="s">
        <v>108</v>
      </c>
      <c r="H91" s="89" t="s">
        <v>292</v>
      </c>
      <c r="I91" s="89" t="s">
        <v>200</v>
      </c>
      <c r="J91" s="90" t="s">
        <v>363</v>
      </c>
      <c r="K91" s="84">
        <v>4</v>
      </c>
      <c r="L91" s="90" t="s">
        <v>61</v>
      </c>
      <c r="M91" s="91">
        <v>13278768.5</v>
      </c>
      <c r="N91" s="91">
        <v>0</v>
      </c>
      <c r="O91" s="91">
        <v>0</v>
      </c>
      <c r="P91" s="43"/>
      <c r="Q91" s="43"/>
      <c r="R91" s="43"/>
    </row>
    <row r="92" spans="1:18" ht="15.75" x14ac:dyDescent="0.2">
      <c r="A92" s="30" t="s">
        <v>377</v>
      </c>
      <c r="B92" s="73" t="s">
        <v>0</v>
      </c>
      <c r="C92" s="73" t="s">
        <v>0</v>
      </c>
      <c r="D92" s="73" t="s">
        <v>0</v>
      </c>
      <c r="E92" s="73" t="s">
        <v>0</v>
      </c>
      <c r="F92" s="73" t="s">
        <v>0</v>
      </c>
      <c r="G92" s="73" t="s">
        <v>0</v>
      </c>
      <c r="H92" s="73" t="s">
        <v>0</v>
      </c>
      <c r="I92" s="73" t="s">
        <v>0</v>
      </c>
      <c r="J92" s="78" t="s">
        <v>0</v>
      </c>
      <c r="K92" s="79" t="s">
        <v>0</v>
      </c>
      <c r="L92" s="78" t="s">
        <v>0</v>
      </c>
      <c r="M92" s="74">
        <f>M93+M94+M95</f>
        <v>31850021.879999999</v>
      </c>
      <c r="N92" s="74">
        <f t="shared" ref="N92:O92" si="27">N93+N94+N95</f>
        <v>0</v>
      </c>
      <c r="O92" s="74">
        <f t="shared" si="27"/>
        <v>0</v>
      </c>
    </row>
    <row r="93" spans="1:18" s="126" customFormat="1" ht="64.5" customHeight="1" x14ac:dyDescent="0.2">
      <c r="A93" s="150" t="s">
        <v>304</v>
      </c>
      <c r="B93" s="144" t="s">
        <v>24</v>
      </c>
      <c r="C93" s="144" t="s">
        <v>14</v>
      </c>
      <c r="D93" s="144" t="s">
        <v>293</v>
      </c>
      <c r="E93" s="144" t="s">
        <v>265</v>
      </c>
      <c r="F93" s="144" t="s">
        <v>108</v>
      </c>
      <c r="G93" s="144" t="s">
        <v>108</v>
      </c>
      <c r="H93" s="144" t="s">
        <v>292</v>
      </c>
      <c r="I93" s="144" t="s">
        <v>200</v>
      </c>
      <c r="J93" s="131" t="s">
        <v>354</v>
      </c>
      <c r="K93" s="134">
        <v>0.16</v>
      </c>
      <c r="L93" s="131">
        <v>2023</v>
      </c>
      <c r="M93" s="130">
        <v>10090217.529999999</v>
      </c>
      <c r="N93" s="149">
        <v>0</v>
      </c>
      <c r="O93" s="149">
        <v>0</v>
      </c>
    </row>
    <row r="94" spans="1:18" s="126" customFormat="1" ht="64.5" customHeight="1" x14ac:dyDescent="0.2">
      <c r="A94" s="150" t="s">
        <v>303</v>
      </c>
      <c r="B94" s="144" t="s">
        <v>24</v>
      </c>
      <c r="C94" s="144" t="s">
        <v>14</v>
      </c>
      <c r="D94" s="144" t="s">
        <v>293</v>
      </c>
      <c r="E94" s="144" t="s">
        <v>265</v>
      </c>
      <c r="F94" s="144" t="s">
        <v>108</v>
      </c>
      <c r="G94" s="144" t="s">
        <v>108</v>
      </c>
      <c r="H94" s="144" t="s">
        <v>292</v>
      </c>
      <c r="I94" s="144" t="s">
        <v>200</v>
      </c>
      <c r="J94" s="135" t="s">
        <v>354</v>
      </c>
      <c r="K94" s="135">
        <v>0.26400000000000001</v>
      </c>
      <c r="L94" s="131">
        <v>2023</v>
      </c>
      <c r="M94" s="130">
        <v>6346068.8200000003</v>
      </c>
      <c r="N94" s="149">
        <v>0</v>
      </c>
      <c r="O94" s="149">
        <v>0</v>
      </c>
    </row>
    <row r="95" spans="1:18" s="37" customFormat="1" ht="47.25" x14ac:dyDescent="0.2">
      <c r="A95" s="65" t="s">
        <v>302</v>
      </c>
      <c r="B95" s="89" t="s">
        <v>24</v>
      </c>
      <c r="C95" s="89" t="s">
        <v>14</v>
      </c>
      <c r="D95" s="89" t="s">
        <v>293</v>
      </c>
      <c r="E95" s="89" t="s">
        <v>265</v>
      </c>
      <c r="F95" s="89" t="s">
        <v>108</v>
      </c>
      <c r="G95" s="89" t="s">
        <v>108</v>
      </c>
      <c r="H95" s="89" t="s">
        <v>292</v>
      </c>
      <c r="I95" s="89" t="s">
        <v>200</v>
      </c>
      <c r="J95" s="90" t="s">
        <v>243</v>
      </c>
      <c r="K95" s="84">
        <v>4458</v>
      </c>
      <c r="L95" s="90" t="s">
        <v>61</v>
      </c>
      <c r="M95" s="91">
        <v>15413735.529999999</v>
      </c>
      <c r="N95" s="91">
        <v>0</v>
      </c>
      <c r="O95" s="91">
        <v>0</v>
      </c>
      <c r="P95" s="43"/>
      <c r="Q95" s="43"/>
      <c r="R95" s="43"/>
    </row>
    <row r="96" spans="1:18" ht="15.75" x14ac:dyDescent="0.2">
      <c r="A96" s="30" t="s">
        <v>376</v>
      </c>
      <c r="B96" s="73" t="s">
        <v>0</v>
      </c>
      <c r="C96" s="73" t="s">
        <v>0</v>
      </c>
      <c r="D96" s="73" t="s">
        <v>0</v>
      </c>
      <c r="E96" s="73" t="s">
        <v>0</v>
      </c>
      <c r="F96" s="73" t="s">
        <v>0</v>
      </c>
      <c r="G96" s="73" t="s">
        <v>0</v>
      </c>
      <c r="H96" s="73" t="s">
        <v>0</v>
      </c>
      <c r="I96" s="73" t="s">
        <v>0</v>
      </c>
      <c r="J96" s="78" t="s">
        <v>0</v>
      </c>
      <c r="K96" s="79" t="s">
        <v>0</v>
      </c>
      <c r="L96" s="78" t="s">
        <v>0</v>
      </c>
      <c r="M96" s="74">
        <f>SUM(M97:M100)</f>
        <v>57267229.579999998</v>
      </c>
      <c r="N96" s="74">
        <f t="shared" ref="N96:O96" si="28">SUM(N97:N100)</f>
        <v>0</v>
      </c>
      <c r="O96" s="74">
        <f t="shared" si="28"/>
        <v>0</v>
      </c>
    </row>
    <row r="97" spans="1:18" s="37" customFormat="1" ht="47.25" x14ac:dyDescent="0.2">
      <c r="A97" s="65" t="s">
        <v>340</v>
      </c>
      <c r="B97" s="89" t="s">
        <v>24</v>
      </c>
      <c r="C97" s="89" t="s">
        <v>14</v>
      </c>
      <c r="D97" s="89" t="s">
        <v>293</v>
      </c>
      <c r="E97" s="89" t="s">
        <v>265</v>
      </c>
      <c r="F97" s="89" t="s">
        <v>108</v>
      </c>
      <c r="G97" s="89" t="s">
        <v>108</v>
      </c>
      <c r="H97" s="89" t="s">
        <v>292</v>
      </c>
      <c r="I97" s="89" t="s">
        <v>200</v>
      </c>
      <c r="J97" s="90" t="s">
        <v>243</v>
      </c>
      <c r="K97" s="84">
        <v>8262</v>
      </c>
      <c r="L97" s="90" t="s">
        <v>61</v>
      </c>
      <c r="M97" s="91">
        <v>27209628.66</v>
      </c>
      <c r="N97" s="91">
        <v>0</v>
      </c>
      <c r="O97" s="91">
        <v>0</v>
      </c>
      <c r="P97" s="43"/>
      <c r="Q97" s="43"/>
      <c r="R97" s="43"/>
    </row>
    <row r="98" spans="1:18" s="126" customFormat="1" ht="64.5" customHeight="1" x14ac:dyDescent="0.2">
      <c r="A98" s="150" t="s">
        <v>529</v>
      </c>
      <c r="B98" s="144" t="s">
        <v>24</v>
      </c>
      <c r="C98" s="144" t="s">
        <v>14</v>
      </c>
      <c r="D98" s="144" t="s">
        <v>293</v>
      </c>
      <c r="E98" s="144" t="s">
        <v>265</v>
      </c>
      <c r="F98" s="144" t="s">
        <v>108</v>
      </c>
      <c r="G98" s="144" t="s">
        <v>108</v>
      </c>
      <c r="H98" s="144" t="s">
        <v>292</v>
      </c>
      <c r="I98" s="144" t="s">
        <v>200</v>
      </c>
      <c r="J98" s="131" t="s">
        <v>243</v>
      </c>
      <c r="K98" s="134">
        <v>2513</v>
      </c>
      <c r="L98" s="131">
        <v>2023</v>
      </c>
      <c r="M98" s="130">
        <v>12077129.390000001</v>
      </c>
      <c r="N98" s="149">
        <v>0</v>
      </c>
      <c r="O98" s="149">
        <v>0</v>
      </c>
    </row>
    <row r="99" spans="1:18" s="37" customFormat="1" ht="47.25" x14ac:dyDescent="0.2">
      <c r="A99" s="65" t="s">
        <v>301</v>
      </c>
      <c r="B99" s="89" t="s">
        <v>24</v>
      </c>
      <c r="C99" s="89" t="s">
        <v>14</v>
      </c>
      <c r="D99" s="89" t="s">
        <v>293</v>
      </c>
      <c r="E99" s="89" t="s">
        <v>265</v>
      </c>
      <c r="F99" s="89" t="s">
        <v>108</v>
      </c>
      <c r="G99" s="89" t="s">
        <v>108</v>
      </c>
      <c r="H99" s="89" t="s">
        <v>292</v>
      </c>
      <c r="I99" s="89" t="s">
        <v>200</v>
      </c>
      <c r="J99" s="90" t="s">
        <v>243</v>
      </c>
      <c r="K99" s="84">
        <v>2588</v>
      </c>
      <c r="L99" s="90" t="s">
        <v>61</v>
      </c>
      <c r="M99" s="91">
        <v>13331068.609999999</v>
      </c>
      <c r="N99" s="91">
        <v>0</v>
      </c>
      <c r="O99" s="91">
        <v>0</v>
      </c>
      <c r="P99" s="43"/>
      <c r="Q99" s="43"/>
      <c r="R99" s="43"/>
    </row>
    <row r="100" spans="1:18" s="125" customFormat="1" ht="67.900000000000006" customHeight="1" x14ac:dyDescent="0.2">
      <c r="A100" s="147" t="s">
        <v>525</v>
      </c>
      <c r="B100" s="145">
        <v>12</v>
      </c>
      <c r="C100" s="145">
        <v>1</v>
      </c>
      <c r="D100" s="145" t="s">
        <v>293</v>
      </c>
      <c r="E100" s="145">
        <v>812</v>
      </c>
      <c r="F100" s="145" t="s">
        <v>108</v>
      </c>
      <c r="G100" s="145" t="s">
        <v>108</v>
      </c>
      <c r="H100" s="145" t="s">
        <v>292</v>
      </c>
      <c r="I100" s="145" t="s">
        <v>200</v>
      </c>
      <c r="J100" s="131" t="s">
        <v>363</v>
      </c>
      <c r="K100" s="134">
        <v>17.899999999999999</v>
      </c>
      <c r="L100" s="131">
        <v>2023</v>
      </c>
      <c r="M100" s="130">
        <v>4649402.92</v>
      </c>
      <c r="N100" s="149">
        <v>0</v>
      </c>
      <c r="O100" s="149">
        <v>0</v>
      </c>
    </row>
    <row r="101" spans="1:18" ht="47.25" x14ac:dyDescent="0.2">
      <c r="A101" s="30" t="s">
        <v>375</v>
      </c>
      <c r="B101" s="73" t="s">
        <v>0</v>
      </c>
      <c r="C101" s="73" t="s">
        <v>0</v>
      </c>
      <c r="D101" s="73" t="s">
        <v>0</v>
      </c>
      <c r="E101" s="73" t="s">
        <v>0</v>
      </c>
      <c r="F101" s="73" t="s">
        <v>0</v>
      </c>
      <c r="G101" s="73" t="s">
        <v>0</v>
      </c>
      <c r="H101" s="73" t="s">
        <v>0</v>
      </c>
      <c r="I101" s="73" t="s">
        <v>0</v>
      </c>
      <c r="J101" s="78" t="s">
        <v>0</v>
      </c>
      <c r="K101" s="79" t="s">
        <v>0</v>
      </c>
      <c r="L101" s="78" t="s">
        <v>0</v>
      </c>
      <c r="M101" s="74">
        <f>M102</f>
        <v>45320161.270000003</v>
      </c>
      <c r="N101" s="74">
        <f t="shared" ref="N101:O101" si="29">N102</f>
        <v>0</v>
      </c>
      <c r="O101" s="74">
        <f t="shared" si="29"/>
        <v>0</v>
      </c>
    </row>
    <row r="102" spans="1:18" s="37" customFormat="1" ht="63" x14ac:dyDescent="0.2">
      <c r="A102" s="65" t="s">
        <v>295</v>
      </c>
      <c r="B102" s="89" t="s">
        <v>24</v>
      </c>
      <c r="C102" s="89" t="s">
        <v>14</v>
      </c>
      <c r="D102" s="89" t="s">
        <v>293</v>
      </c>
      <c r="E102" s="89" t="s">
        <v>265</v>
      </c>
      <c r="F102" s="89" t="s">
        <v>108</v>
      </c>
      <c r="G102" s="89" t="s">
        <v>108</v>
      </c>
      <c r="H102" s="89" t="s">
        <v>292</v>
      </c>
      <c r="I102" s="89" t="s">
        <v>200</v>
      </c>
      <c r="J102" s="90" t="s">
        <v>243</v>
      </c>
      <c r="K102" s="84">
        <v>14590</v>
      </c>
      <c r="L102" s="90" t="s">
        <v>61</v>
      </c>
      <c r="M102" s="91">
        <v>45320161.270000003</v>
      </c>
      <c r="N102" s="91">
        <v>0</v>
      </c>
      <c r="O102" s="91">
        <v>0</v>
      </c>
      <c r="P102" s="43"/>
      <c r="Q102" s="43"/>
      <c r="R102" s="43"/>
    </row>
    <row r="103" spans="1:18" ht="31.5" x14ac:dyDescent="0.2">
      <c r="A103" s="30" t="s">
        <v>374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8" t="s">
        <v>0</v>
      </c>
      <c r="K103" s="79" t="s">
        <v>0</v>
      </c>
      <c r="L103" s="78" t="s">
        <v>0</v>
      </c>
      <c r="M103" s="74">
        <f>M104</f>
        <v>18372557.920000002</v>
      </c>
      <c r="N103" s="74">
        <f t="shared" ref="N103:O103" si="30">N104</f>
        <v>0</v>
      </c>
      <c r="O103" s="74">
        <f t="shared" si="30"/>
        <v>0</v>
      </c>
    </row>
    <row r="104" spans="1:18" s="37" customFormat="1" ht="47.25" x14ac:dyDescent="0.2">
      <c r="A104" s="65" t="s">
        <v>329</v>
      </c>
      <c r="B104" s="89" t="s">
        <v>24</v>
      </c>
      <c r="C104" s="89" t="s">
        <v>14</v>
      </c>
      <c r="D104" s="89" t="s">
        <v>293</v>
      </c>
      <c r="E104" s="89" t="s">
        <v>265</v>
      </c>
      <c r="F104" s="89" t="s">
        <v>108</v>
      </c>
      <c r="G104" s="89" t="s">
        <v>108</v>
      </c>
      <c r="H104" s="89" t="s">
        <v>292</v>
      </c>
      <c r="I104" s="89" t="s">
        <v>200</v>
      </c>
      <c r="J104" s="90" t="s">
        <v>243</v>
      </c>
      <c r="K104" s="84">
        <v>1750</v>
      </c>
      <c r="L104" s="90" t="s">
        <v>61</v>
      </c>
      <c r="M104" s="91">
        <v>18372557.920000002</v>
      </c>
      <c r="N104" s="91">
        <v>0</v>
      </c>
      <c r="O104" s="91">
        <v>0</v>
      </c>
      <c r="P104" s="43"/>
      <c r="Q104" s="43"/>
      <c r="R104" s="43"/>
    </row>
    <row r="105" spans="1:18" ht="47.25" x14ac:dyDescent="0.2">
      <c r="A105" s="30" t="s">
        <v>359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8" t="s">
        <v>0</v>
      </c>
      <c r="K105" s="79" t="s">
        <v>0</v>
      </c>
      <c r="L105" s="78" t="s">
        <v>0</v>
      </c>
      <c r="M105" s="74">
        <f>M106</f>
        <v>0</v>
      </c>
      <c r="N105" s="74">
        <f t="shared" ref="N105:O105" si="31">N106</f>
        <v>29700000</v>
      </c>
      <c r="O105" s="74">
        <f t="shared" si="31"/>
        <v>0</v>
      </c>
    </row>
    <row r="106" spans="1:18" s="37" customFormat="1" ht="47.25" x14ac:dyDescent="0.2">
      <c r="A106" s="65" t="s">
        <v>328</v>
      </c>
      <c r="B106" s="89" t="s">
        <v>24</v>
      </c>
      <c r="C106" s="89" t="s">
        <v>14</v>
      </c>
      <c r="D106" s="89" t="s">
        <v>293</v>
      </c>
      <c r="E106" s="89" t="s">
        <v>265</v>
      </c>
      <c r="F106" s="89" t="s">
        <v>108</v>
      </c>
      <c r="G106" s="89" t="s">
        <v>108</v>
      </c>
      <c r="H106" s="89" t="s">
        <v>292</v>
      </c>
      <c r="I106" s="89" t="s">
        <v>200</v>
      </c>
      <c r="J106" s="90" t="s">
        <v>243</v>
      </c>
      <c r="K106" s="84">
        <v>13000</v>
      </c>
      <c r="L106" s="90">
        <v>2024</v>
      </c>
      <c r="M106" s="91">
        <v>0</v>
      </c>
      <c r="N106" s="91">
        <v>29700000</v>
      </c>
      <c r="O106" s="91">
        <v>0</v>
      </c>
      <c r="P106" s="43"/>
      <c r="Q106" s="43"/>
      <c r="R106" s="43"/>
    </row>
    <row r="107" spans="1:18" ht="47.25" x14ac:dyDescent="0.2">
      <c r="A107" s="30" t="s">
        <v>373</v>
      </c>
      <c r="B107" s="73" t="s">
        <v>0</v>
      </c>
      <c r="C107" s="73" t="s">
        <v>0</v>
      </c>
      <c r="D107" s="73" t="s">
        <v>0</v>
      </c>
      <c r="E107" s="73" t="s">
        <v>0</v>
      </c>
      <c r="F107" s="73" t="s">
        <v>0</v>
      </c>
      <c r="G107" s="73" t="s">
        <v>0</v>
      </c>
      <c r="H107" s="73" t="s">
        <v>0</v>
      </c>
      <c r="I107" s="73" t="s">
        <v>0</v>
      </c>
      <c r="J107" s="78" t="s">
        <v>0</v>
      </c>
      <c r="K107" s="79" t="s">
        <v>0</v>
      </c>
      <c r="L107" s="78" t="s">
        <v>0</v>
      </c>
      <c r="M107" s="74">
        <f>M108+M109</f>
        <v>34255934.989999995</v>
      </c>
      <c r="N107" s="74">
        <f t="shared" ref="N107:O107" si="32">N108+N109</f>
        <v>0</v>
      </c>
      <c r="O107" s="74">
        <f t="shared" si="32"/>
        <v>0</v>
      </c>
    </row>
    <row r="108" spans="1:18" s="37" customFormat="1" ht="47.25" x14ac:dyDescent="0.2">
      <c r="A108" s="65" t="s">
        <v>416</v>
      </c>
      <c r="B108" s="89" t="s">
        <v>24</v>
      </c>
      <c r="C108" s="89" t="s">
        <v>14</v>
      </c>
      <c r="D108" s="89" t="s">
        <v>293</v>
      </c>
      <c r="E108" s="89" t="s">
        <v>265</v>
      </c>
      <c r="F108" s="89" t="s">
        <v>108</v>
      </c>
      <c r="G108" s="89" t="s">
        <v>108</v>
      </c>
      <c r="H108" s="89" t="s">
        <v>292</v>
      </c>
      <c r="I108" s="89" t="s">
        <v>200</v>
      </c>
      <c r="J108" s="90" t="s">
        <v>243</v>
      </c>
      <c r="K108" s="84">
        <v>8329</v>
      </c>
      <c r="L108" s="90">
        <v>2023</v>
      </c>
      <c r="M108" s="91">
        <v>14850000</v>
      </c>
      <c r="N108" s="91">
        <v>0</v>
      </c>
      <c r="O108" s="91">
        <v>0</v>
      </c>
      <c r="P108" s="43"/>
      <c r="Q108" s="43"/>
      <c r="R108" s="43"/>
    </row>
    <row r="109" spans="1:18" s="37" customFormat="1" ht="47.25" x14ac:dyDescent="0.2">
      <c r="A109" s="65" t="s">
        <v>324</v>
      </c>
      <c r="B109" s="89" t="s">
        <v>24</v>
      </c>
      <c r="C109" s="89" t="s">
        <v>14</v>
      </c>
      <c r="D109" s="89" t="s">
        <v>293</v>
      </c>
      <c r="E109" s="89" t="s">
        <v>265</v>
      </c>
      <c r="F109" s="89" t="s">
        <v>108</v>
      </c>
      <c r="G109" s="89" t="s">
        <v>108</v>
      </c>
      <c r="H109" s="89" t="s">
        <v>292</v>
      </c>
      <c r="I109" s="89" t="s">
        <v>200</v>
      </c>
      <c r="J109" s="90" t="s">
        <v>243</v>
      </c>
      <c r="K109" s="84">
        <v>7412</v>
      </c>
      <c r="L109" s="90" t="s">
        <v>61</v>
      </c>
      <c r="M109" s="91">
        <v>19405934.989999998</v>
      </c>
      <c r="N109" s="91">
        <v>0</v>
      </c>
      <c r="O109" s="91">
        <v>0</v>
      </c>
      <c r="P109" s="43"/>
      <c r="Q109" s="43"/>
      <c r="R109" s="43"/>
    </row>
    <row r="110" spans="1:18" ht="47.25" x14ac:dyDescent="0.2">
      <c r="A110" s="30" t="s">
        <v>372</v>
      </c>
      <c r="B110" s="73" t="s">
        <v>0</v>
      </c>
      <c r="C110" s="73" t="s">
        <v>0</v>
      </c>
      <c r="D110" s="73" t="s">
        <v>0</v>
      </c>
      <c r="E110" s="73" t="s">
        <v>0</v>
      </c>
      <c r="F110" s="73" t="s">
        <v>0</v>
      </c>
      <c r="G110" s="73" t="s">
        <v>0</v>
      </c>
      <c r="H110" s="73" t="s">
        <v>0</v>
      </c>
      <c r="I110" s="73" t="s">
        <v>0</v>
      </c>
      <c r="J110" s="78" t="s">
        <v>0</v>
      </c>
      <c r="K110" s="79" t="s">
        <v>0</v>
      </c>
      <c r="L110" s="78" t="s">
        <v>0</v>
      </c>
      <c r="M110" s="74">
        <f>M111</f>
        <v>21871043.850000001</v>
      </c>
      <c r="N110" s="74">
        <f t="shared" ref="N110:O110" si="33">N111</f>
        <v>0</v>
      </c>
      <c r="O110" s="74">
        <f t="shared" si="33"/>
        <v>0</v>
      </c>
    </row>
    <row r="111" spans="1:18" s="37" customFormat="1" ht="78.75" x14ac:dyDescent="0.2">
      <c r="A111" s="65" t="s">
        <v>327</v>
      </c>
      <c r="B111" s="89" t="s">
        <v>24</v>
      </c>
      <c r="C111" s="89" t="s">
        <v>14</v>
      </c>
      <c r="D111" s="89" t="s">
        <v>293</v>
      </c>
      <c r="E111" s="89" t="s">
        <v>265</v>
      </c>
      <c r="F111" s="89" t="s">
        <v>108</v>
      </c>
      <c r="G111" s="89" t="s">
        <v>108</v>
      </c>
      <c r="H111" s="89" t="s">
        <v>292</v>
      </c>
      <c r="I111" s="89" t="s">
        <v>200</v>
      </c>
      <c r="J111" s="90" t="s">
        <v>243</v>
      </c>
      <c r="K111" s="84">
        <v>4215</v>
      </c>
      <c r="L111" s="90" t="s">
        <v>61</v>
      </c>
      <c r="M111" s="91">
        <v>21871043.850000001</v>
      </c>
      <c r="N111" s="91">
        <v>0</v>
      </c>
      <c r="O111" s="91">
        <v>0</v>
      </c>
      <c r="P111" s="43"/>
      <c r="Q111" s="43"/>
      <c r="R111" s="43"/>
    </row>
    <row r="112" spans="1:18" ht="31.5" x14ac:dyDescent="0.2">
      <c r="A112" s="30" t="s">
        <v>356</v>
      </c>
      <c r="B112" s="73" t="s">
        <v>0</v>
      </c>
      <c r="C112" s="73" t="s">
        <v>0</v>
      </c>
      <c r="D112" s="73" t="s">
        <v>0</v>
      </c>
      <c r="E112" s="73" t="s">
        <v>0</v>
      </c>
      <c r="F112" s="73" t="s">
        <v>0</v>
      </c>
      <c r="G112" s="73" t="s">
        <v>0</v>
      </c>
      <c r="H112" s="73" t="s">
        <v>0</v>
      </c>
      <c r="I112" s="73" t="s">
        <v>0</v>
      </c>
      <c r="J112" s="78" t="s">
        <v>0</v>
      </c>
      <c r="K112" s="79" t="s">
        <v>0</v>
      </c>
      <c r="L112" s="78" t="s">
        <v>0</v>
      </c>
      <c r="M112" s="74">
        <f>M113</f>
        <v>17993082.23</v>
      </c>
      <c r="N112" s="74">
        <f t="shared" ref="N112:O112" si="34">N113</f>
        <v>0</v>
      </c>
      <c r="O112" s="74">
        <f t="shared" si="34"/>
        <v>0</v>
      </c>
    </row>
    <row r="113" spans="1:18" s="37" customFormat="1" ht="47.25" x14ac:dyDescent="0.2">
      <c r="A113" s="65" t="s">
        <v>417</v>
      </c>
      <c r="B113" s="89" t="s">
        <v>24</v>
      </c>
      <c r="C113" s="89" t="s">
        <v>14</v>
      </c>
      <c r="D113" s="89" t="s">
        <v>293</v>
      </c>
      <c r="E113" s="89" t="s">
        <v>265</v>
      </c>
      <c r="F113" s="89" t="s">
        <v>108</v>
      </c>
      <c r="G113" s="89" t="s">
        <v>108</v>
      </c>
      <c r="H113" s="89" t="s">
        <v>292</v>
      </c>
      <c r="I113" s="89" t="s">
        <v>200</v>
      </c>
      <c r="J113" s="90" t="s">
        <v>363</v>
      </c>
      <c r="K113" s="84">
        <v>10.09</v>
      </c>
      <c r="L113" s="90">
        <v>2023</v>
      </c>
      <c r="M113" s="91">
        <v>17993082.23</v>
      </c>
      <c r="N113" s="91">
        <v>0</v>
      </c>
      <c r="O113" s="91">
        <v>0</v>
      </c>
      <c r="P113" s="43"/>
      <c r="Q113" s="43"/>
      <c r="R113" s="43"/>
    </row>
    <row r="114" spans="1:18" ht="31.5" x14ac:dyDescent="0.2">
      <c r="A114" s="30" t="s">
        <v>371</v>
      </c>
      <c r="B114" s="73" t="s">
        <v>0</v>
      </c>
      <c r="C114" s="73" t="s">
        <v>0</v>
      </c>
      <c r="D114" s="73" t="s">
        <v>0</v>
      </c>
      <c r="E114" s="73" t="s">
        <v>0</v>
      </c>
      <c r="F114" s="73" t="s">
        <v>0</v>
      </c>
      <c r="G114" s="73" t="s">
        <v>0</v>
      </c>
      <c r="H114" s="73" t="s">
        <v>0</v>
      </c>
      <c r="I114" s="73" t="s">
        <v>0</v>
      </c>
      <c r="J114" s="78" t="s">
        <v>0</v>
      </c>
      <c r="K114" s="79" t="s">
        <v>0</v>
      </c>
      <c r="L114" s="78" t="s">
        <v>0</v>
      </c>
      <c r="M114" s="74">
        <f>M115</f>
        <v>22936503.460000001</v>
      </c>
      <c r="N114" s="74">
        <f t="shared" ref="N114:O114" si="35">N115</f>
        <v>0</v>
      </c>
      <c r="O114" s="74">
        <f t="shared" si="35"/>
        <v>0</v>
      </c>
    </row>
    <row r="115" spans="1:18" s="37" customFormat="1" ht="47.25" x14ac:dyDescent="0.2">
      <c r="A115" s="65" t="s">
        <v>305</v>
      </c>
      <c r="B115" s="89" t="s">
        <v>24</v>
      </c>
      <c r="C115" s="89" t="s">
        <v>14</v>
      </c>
      <c r="D115" s="89" t="s">
        <v>293</v>
      </c>
      <c r="E115" s="89" t="s">
        <v>265</v>
      </c>
      <c r="F115" s="89" t="s">
        <v>108</v>
      </c>
      <c r="G115" s="89" t="s">
        <v>108</v>
      </c>
      <c r="H115" s="89" t="s">
        <v>292</v>
      </c>
      <c r="I115" s="89" t="s">
        <v>200</v>
      </c>
      <c r="J115" s="90" t="s">
        <v>243</v>
      </c>
      <c r="K115" s="84">
        <v>5526</v>
      </c>
      <c r="L115" s="90" t="s">
        <v>61</v>
      </c>
      <c r="M115" s="91">
        <v>22936503.460000001</v>
      </c>
      <c r="N115" s="91">
        <v>0</v>
      </c>
      <c r="O115" s="91">
        <v>0</v>
      </c>
      <c r="P115" s="43"/>
      <c r="Q115" s="43"/>
      <c r="R115" s="43"/>
    </row>
    <row r="116" spans="1:18" ht="31.5" x14ac:dyDescent="0.2">
      <c r="A116" s="30" t="s">
        <v>355</v>
      </c>
      <c r="B116" s="73" t="s">
        <v>0</v>
      </c>
      <c r="C116" s="73" t="s">
        <v>0</v>
      </c>
      <c r="D116" s="73" t="s">
        <v>0</v>
      </c>
      <c r="E116" s="73" t="s">
        <v>0</v>
      </c>
      <c r="F116" s="73" t="s">
        <v>0</v>
      </c>
      <c r="G116" s="73" t="s">
        <v>0</v>
      </c>
      <c r="H116" s="73" t="s">
        <v>0</v>
      </c>
      <c r="I116" s="73" t="s">
        <v>0</v>
      </c>
      <c r="J116" s="78" t="s">
        <v>0</v>
      </c>
      <c r="K116" s="79" t="s">
        <v>0</v>
      </c>
      <c r="L116" s="78" t="s">
        <v>0</v>
      </c>
      <c r="M116" s="74">
        <f>M117+M118</f>
        <v>0</v>
      </c>
      <c r="N116" s="74">
        <f t="shared" ref="N116:O116" si="36">N117+N118</f>
        <v>24057000</v>
      </c>
      <c r="O116" s="74">
        <f t="shared" si="36"/>
        <v>0</v>
      </c>
    </row>
    <row r="117" spans="1:18" s="37" customFormat="1" ht="51" x14ac:dyDescent="0.2">
      <c r="A117" s="65" t="s">
        <v>300</v>
      </c>
      <c r="B117" s="89" t="s">
        <v>24</v>
      </c>
      <c r="C117" s="89" t="s">
        <v>14</v>
      </c>
      <c r="D117" s="89" t="s">
        <v>293</v>
      </c>
      <c r="E117" s="89" t="s">
        <v>265</v>
      </c>
      <c r="F117" s="89" t="s">
        <v>108</v>
      </c>
      <c r="G117" s="89" t="s">
        <v>108</v>
      </c>
      <c r="H117" s="89" t="s">
        <v>292</v>
      </c>
      <c r="I117" s="89" t="s">
        <v>200</v>
      </c>
      <c r="J117" s="90" t="s">
        <v>354</v>
      </c>
      <c r="K117" s="84">
        <v>3.3</v>
      </c>
      <c r="L117" s="90">
        <v>2024</v>
      </c>
      <c r="M117" s="91">
        <v>0</v>
      </c>
      <c r="N117" s="91">
        <v>15345000</v>
      </c>
      <c r="O117" s="91">
        <v>0</v>
      </c>
      <c r="P117" s="43"/>
      <c r="Q117" s="43"/>
      <c r="R117" s="43"/>
    </row>
    <row r="118" spans="1:18" s="37" customFormat="1" ht="78.75" x14ac:dyDescent="0.2">
      <c r="A118" s="65" t="s">
        <v>299</v>
      </c>
      <c r="B118" s="89" t="s">
        <v>24</v>
      </c>
      <c r="C118" s="89" t="s">
        <v>14</v>
      </c>
      <c r="D118" s="89" t="s">
        <v>293</v>
      </c>
      <c r="E118" s="89" t="s">
        <v>265</v>
      </c>
      <c r="F118" s="89" t="s">
        <v>108</v>
      </c>
      <c r="G118" s="89" t="s">
        <v>108</v>
      </c>
      <c r="H118" s="89" t="s">
        <v>292</v>
      </c>
      <c r="I118" s="89" t="s">
        <v>200</v>
      </c>
      <c r="J118" s="90" t="s">
        <v>243</v>
      </c>
      <c r="K118" s="84">
        <v>6000</v>
      </c>
      <c r="L118" s="90">
        <v>2024</v>
      </c>
      <c r="M118" s="91">
        <v>0</v>
      </c>
      <c r="N118" s="91">
        <v>8712000</v>
      </c>
      <c r="O118" s="91">
        <v>0</v>
      </c>
      <c r="P118" s="43"/>
      <c r="Q118" s="43"/>
      <c r="R118" s="43"/>
    </row>
    <row r="119" spans="1:18" s="60" customFormat="1" ht="31.5" x14ac:dyDescent="0.2">
      <c r="A119" s="30" t="s">
        <v>186</v>
      </c>
      <c r="B119" s="73" t="s">
        <v>24</v>
      </c>
      <c r="C119" s="73" t="s">
        <v>17</v>
      </c>
      <c r="D119" s="73" t="s">
        <v>0</v>
      </c>
      <c r="E119" s="73" t="s">
        <v>0</v>
      </c>
      <c r="F119" s="73" t="s">
        <v>0</v>
      </c>
      <c r="G119" s="73" t="s">
        <v>0</v>
      </c>
      <c r="H119" s="75" t="s">
        <v>0</v>
      </c>
      <c r="I119" s="75" t="s">
        <v>0</v>
      </c>
      <c r="J119" s="76" t="s">
        <v>0</v>
      </c>
      <c r="K119" s="77"/>
      <c r="L119" s="76" t="s">
        <v>0</v>
      </c>
      <c r="M119" s="74">
        <f>M120+M164+M205</f>
        <v>723157279.81999993</v>
      </c>
      <c r="N119" s="74">
        <f>N120+N164+N205</f>
        <v>393964725.06999999</v>
      </c>
      <c r="O119" s="74">
        <f>O120+O164+O205</f>
        <v>405400000</v>
      </c>
      <c r="P119" s="59"/>
      <c r="Q119" s="59"/>
      <c r="R119" s="59"/>
    </row>
    <row r="120" spans="1:18" s="60" customFormat="1" ht="94.5" x14ac:dyDescent="0.2">
      <c r="A120" s="30" t="s">
        <v>486</v>
      </c>
      <c r="B120" s="73" t="s">
        <v>24</v>
      </c>
      <c r="C120" s="73" t="s">
        <v>17</v>
      </c>
      <c r="D120" s="73" t="s">
        <v>65</v>
      </c>
      <c r="E120" s="73"/>
      <c r="F120" s="73"/>
      <c r="G120" s="73"/>
      <c r="H120" s="75"/>
      <c r="I120" s="75"/>
      <c r="J120" s="76"/>
      <c r="K120" s="77"/>
      <c r="L120" s="76"/>
      <c r="M120" s="74">
        <f>M121</f>
        <v>235589507.75</v>
      </c>
      <c r="N120" s="74">
        <f t="shared" ref="N120:O122" si="37">N121</f>
        <v>174377654.06999999</v>
      </c>
      <c r="O120" s="74">
        <f t="shared" si="37"/>
        <v>0</v>
      </c>
      <c r="P120" s="59"/>
      <c r="Q120" s="59"/>
      <c r="R120" s="59"/>
    </row>
    <row r="121" spans="1:18" s="60" customFormat="1" ht="63" x14ac:dyDescent="0.2">
      <c r="A121" s="30" t="s">
        <v>275</v>
      </c>
      <c r="B121" s="73" t="s">
        <v>24</v>
      </c>
      <c r="C121" s="73" t="s">
        <v>17</v>
      </c>
      <c r="D121" s="73" t="s">
        <v>65</v>
      </c>
      <c r="E121" s="73" t="s">
        <v>265</v>
      </c>
      <c r="F121" s="73"/>
      <c r="G121" s="73"/>
      <c r="H121" s="75"/>
      <c r="I121" s="75"/>
      <c r="J121" s="76"/>
      <c r="K121" s="77"/>
      <c r="L121" s="76"/>
      <c r="M121" s="74">
        <f>M122</f>
        <v>235589507.75</v>
      </c>
      <c r="N121" s="74">
        <f t="shared" si="37"/>
        <v>174377654.06999999</v>
      </c>
      <c r="O121" s="74">
        <f t="shared" si="37"/>
        <v>0</v>
      </c>
      <c r="P121" s="59"/>
      <c r="Q121" s="59"/>
      <c r="R121" s="59"/>
    </row>
    <row r="122" spans="1:18" s="60" customFormat="1" ht="15.75" x14ac:dyDescent="0.2">
      <c r="A122" s="30" t="s">
        <v>107</v>
      </c>
      <c r="B122" s="73" t="s">
        <v>24</v>
      </c>
      <c r="C122" s="73" t="s">
        <v>17</v>
      </c>
      <c r="D122" s="73" t="s">
        <v>65</v>
      </c>
      <c r="E122" s="73" t="s">
        <v>265</v>
      </c>
      <c r="F122" s="73" t="s">
        <v>65</v>
      </c>
      <c r="G122" s="73"/>
      <c r="H122" s="75"/>
      <c r="I122" s="75"/>
      <c r="J122" s="76"/>
      <c r="K122" s="77"/>
      <c r="L122" s="76"/>
      <c r="M122" s="74">
        <f>M123</f>
        <v>235589507.75</v>
      </c>
      <c r="N122" s="74">
        <f t="shared" si="37"/>
        <v>174377654.06999999</v>
      </c>
      <c r="O122" s="74">
        <f t="shared" si="37"/>
        <v>0</v>
      </c>
      <c r="P122" s="59"/>
      <c r="Q122" s="59"/>
      <c r="R122" s="59"/>
    </row>
    <row r="123" spans="1:18" s="60" customFormat="1" ht="15.75" x14ac:dyDescent="0.2">
      <c r="A123" s="30" t="s">
        <v>109</v>
      </c>
      <c r="B123" s="73" t="s">
        <v>24</v>
      </c>
      <c r="C123" s="73" t="s">
        <v>17</v>
      </c>
      <c r="D123" s="73" t="s">
        <v>65</v>
      </c>
      <c r="E123" s="73" t="s">
        <v>265</v>
      </c>
      <c r="F123" s="73" t="s">
        <v>65</v>
      </c>
      <c r="G123" s="73" t="s">
        <v>108</v>
      </c>
      <c r="H123" s="75"/>
      <c r="I123" s="75"/>
      <c r="J123" s="76"/>
      <c r="K123" s="77"/>
      <c r="L123" s="76"/>
      <c r="M123" s="74">
        <f>M124+M131+M148</f>
        <v>235589507.75</v>
      </c>
      <c r="N123" s="74">
        <f>N124+N131+N148</f>
        <v>174377654.06999999</v>
      </c>
      <c r="O123" s="74">
        <f>O124+O131+O148</f>
        <v>0</v>
      </c>
      <c r="P123" s="59"/>
      <c r="Q123" s="59"/>
      <c r="R123" s="59"/>
    </row>
    <row r="124" spans="1:18" ht="47.25" x14ac:dyDescent="0.2">
      <c r="A124" s="151" t="s">
        <v>216</v>
      </c>
      <c r="B124" s="128" t="s">
        <v>24</v>
      </c>
      <c r="C124" s="128" t="s">
        <v>17</v>
      </c>
      <c r="D124" s="152" t="s">
        <v>65</v>
      </c>
      <c r="E124" s="128">
        <v>812</v>
      </c>
      <c r="F124" s="152" t="s">
        <v>108</v>
      </c>
      <c r="G124" s="152" t="s">
        <v>65</v>
      </c>
      <c r="H124" s="153">
        <v>11270</v>
      </c>
      <c r="I124" s="154" t="s">
        <v>0</v>
      </c>
      <c r="J124" s="138" t="s">
        <v>0</v>
      </c>
      <c r="K124" s="138" t="s">
        <v>0</v>
      </c>
      <c r="L124" s="138" t="s">
        <v>0</v>
      </c>
      <c r="M124" s="129">
        <f>M125</f>
        <v>166527400</v>
      </c>
      <c r="N124" s="129">
        <f t="shared" ref="N124:O125" si="38">N125</f>
        <v>0</v>
      </c>
      <c r="O124" s="129">
        <f t="shared" si="38"/>
        <v>0</v>
      </c>
    </row>
    <row r="125" spans="1:18" ht="63" x14ac:dyDescent="0.2">
      <c r="A125" s="151" t="s">
        <v>206</v>
      </c>
      <c r="B125" s="128" t="s">
        <v>24</v>
      </c>
      <c r="C125" s="128" t="s">
        <v>17</v>
      </c>
      <c r="D125" s="152" t="s">
        <v>65</v>
      </c>
      <c r="E125" s="128">
        <v>812</v>
      </c>
      <c r="F125" s="152" t="s">
        <v>108</v>
      </c>
      <c r="G125" s="152" t="s">
        <v>65</v>
      </c>
      <c r="H125" s="153">
        <v>11270</v>
      </c>
      <c r="I125" s="128">
        <v>522</v>
      </c>
      <c r="J125" s="138"/>
      <c r="K125" s="138"/>
      <c r="L125" s="138"/>
      <c r="M125" s="129">
        <f>M126</f>
        <v>166527400</v>
      </c>
      <c r="N125" s="129">
        <f t="shared" si="38"/>
        <v>0</v>
      </c>
      <c r="O125" s="129">
        <f t="shared" si="38"/>
        <v>0</v>
      </c>
    </row>
    <row r="126" spans="1:18" ht="15.75" x14ac:dyDescent="0.2">
      <c r="A126" s="127" t="s">
        <v>169</v>
      </c>
      <c r="B126" s="128"/>
      <c r="C126" s="128"/>
      <c r="D126" s="128"/>
      <c r="E126" s="128"/>
      <c r="F126" s="128"/>
      <c r="G126" s="128"/>
      <c r="H126" s="128"/>
      <c r="I126" s="128"/>
      <c r="J126" s="138"/>
      <c r="K126" s="133"/>
      <c r="L126" s="138"/>
      <c r="M126" s="129">
        <f>M127+M128+M129+M130</f>
        <v>166527400</v>
      </c>
      <c r="N126" s="129">
        <f t="shared" ref="N126:O126" si="39">N127+N128+N129+N130</f>
        <v>0</v>
      </c>
      <c r="O126" s="129">
        <f t="shared" si="39"/>
        <v>0</v>
      </c>
    </row>
    <row r="127" spans="1:18" ht="63" x14ac:dyDescent="0.2">
      <c r="A127" s="143" t="s">
        <v>534</v>
      </c>
      <c r="B127" s="144">
        <v>12</v>
      </c>
      <c r="C127" s="144">
        <v>4</v>
      </c>
      <c r="D127" s="145" t="s">
        <v>65</v>
      </c>
      <c r="E127" s="144">
        <v>812</v>
      </c>
      <c r="F127" s="145" t="s">
        <v>108</v>
      </c>
      <c r="G127" s="145" t="s">
        <v>65</v>
      </c>
      <c r="H127" s="144">
        <v>11270</v>
      </c>
      <c r="I127" s="144">
        <v>522</v>
      </c>
      <c r="J127" s="131" t="s">
        <v>243</v>
      </c>
      <c r="K127" s="134">
        <v>1000</v>
      </c>
      <c r="L127" s="131">
        <v>2023</v>
      </c>
      <c r="M127" s="130">
        <v>44622421.5</v>
      </c>
      <c r="N127" s="130">
        <v>0</v>
      </c>
      <c r="O127" s="130">
        <v>0</v>
      </c>
    </row>
    <row r="128" spans="1:18" ht="31.5" x14ac:dyDescent="0.2">
      <c r="A128" s="143" t="s">
        <v>535</v>
      </c>
      <c r="B128" s="144">
        <v>12</v>
      </c>
      <c r="C128" s="144">
        <v>4</v>
      </c>
      <c r="D128" s="145" t="s">
        <v>65</v>
      </c>
      <c r="E128" s="144">
        <v>812</v>
      </c>
      <c r="F128" s="145" t="s">
        <v>108</v>
      </c>
      <c r="G128" s="145" t="s">
        <v>65</v>
      </c>
      <c r="H128" s="144">
        <v>11270</v>
      </c>
      <c r="I128" s="144">
        <v>522</v>
      </c>
      <c r="J128" s="131" t="s">
        <v>243</v>
      </c>
      <c r="K128" s="134">
        <v>5200</v>
      </c>
      <c r="L128" s="131">
        <v>2023</v>
      </c>
      <c r="M128" s="130">
        <v>48441155.5</v>
      </c>
      <c r="N128" s="130">
        <v>0</v>
      </c>
      <c r="O128" s="130">
        <v>0</v>
      </c>
    </row>
    <row r="129" spans="1:18" ht="31.5" x14ac:dyDescent="0.2">
      <c r="A129" s="143" t="s">
        <v>536</v>
      </c>
      <c r="B129" s="144">
        <v>12</v>
      </c>
      <c r="C129" s="144">
        <v>4</v>
      </c>
      <c r="D129" s="145" t="s">
        <v>65</v>
      </c>
      <c r="E129" s="144">
        <v>812</v>
      </c>
      <c r="F129" s="145" t="s">
        <v>108</v>
      </c>
      <c r="G129" s="145" t="s">
        <v>65</v>
      </c>
      <c r="H129" s="144">
        <v>11270</v>
      </c>
      <c r="I129" s="144">
        <v>522</v>
      </c>
      <c r="J129" s="131" t="s">
        <v>243</v>
      </c>
      <c r="K129" s="134">
        <v>3000</v>
      </c>
      <c r="L129" s="131">
        <v>2023</v>
      </c>
      <c r="M129" s="130">
        <v>15722823</v>
      </c>
      <c r="N129" s="130">
        <v>0</v>
      </c>
      <c r="O129" s="130">
        <v>0</v>
      </c>
    </row>
    <row r="130" spans="1:18" ht="51" x14ac:dyDescent="0.2">
      <c r="A130" s="143" t="s">
        <v>504</v>
      </c>
      <c r="B130" s="144">
        <v>12</v>
      </c>
      <c r="C130" s="144">
        <v>4</v>
      </c>
      <c r="D130" s="145" t="s">
        <v>65</v>
      </c>
      <c r="E130" s="144">
        <v>812</v>
      </c>
      <c r="F130" s="145" t="s">
        <v>108</v>
      </c>
      <c r="G130" s="145" t="s">
        <v>65</v>
      </c>
      <c r="H130" s="144">
        <v>11270</v>
      </c>
      <c r="I130" s="144">
        <v>522</v>
      </c>
      <c r="J130" s="131" t="s">
        <v>354</v>
      </c>
      <c r="K130" s="134">
        <v>35</v>
      </c>
      <c r="L130" s="131">
        <v>2023</v>
      </c>
      <c r="M130" s="130">
        <v>57741000</v>
      </c>
      <c r="N130" s="130">
        <v>0</v>
      </c>
      <c r="O130" s="130">
        <v>0</v>
      </c>
    </row>
    <row r="131" spans="1:18" ht="78.75" x14ac:dyDescent="0.2">
      <c r="A131" s="155" t="s">
        <v>491</v>
      </c>
      <c r="B131" s="156">
        <v>12</v>
      </c>
      <c r="C131" s="156">
        <v>4</v>
      </c>
      <c r="D131" s="157" t="s">
        <v>65</v>
      </c>
      <c r="E131" s="156">
        <v>812</v>
      </c>
      <c r="F131" s="157" t="s">
        <v>108</v>
      </c>
      <c r="G131" s="157" t="s">
        <v>65</v>
      </c>
      <c r="H131" s="157" t="s">
        <v>492</v>
      </c>
      <c r="I131" s="158"/>
      <c r="J131" s="159"/>
      <c r="K131" s="159"/>
      <c r="L131" s="159"/>
      <c r="M131" s="160">
        <f>M132+M137+M142+M140+M146+M144</f>
        <v>67012000</v>
      </c>
      <c r="N131" s="160">
        <f>N132+N137+N142+N140+N146+N144</f>
        <v>168505000</v>
      </c>
      <c r="O131" s="160">
        <f>O132+O137+O142+O140+O146+O144</f>
        <v>0</v>
      </c>
    </row>
    <row r="132" spans="1:18" ht="15.75" x14ac:dyDescent="0.2">
      <c r="A132" s="155" t="s">
        <v>169</v>
      </c>
      <c r="B132" s="156"/>
      <c r="C132" s="156"/>
      <c r="D132" s="157"/>
      <c r="E132" s="156"/>
      <c r="F132" s="156"/>
      <c r="G132" s="156"/>
      <c r="H132" s="156"/>
      <c r="I132" s="156"/>
      <c r="J132" s="161"/>
      <c r="K132" s="161"/>
      <c r="L132" s="161"/>
      <c r="M132" s="160">
        <f>M133+M134+M135+M136</f>
        <v>8293000</v>
      </c>
      <c r="N132" s="160">
        <f t="shared" ref="N132:O132" si="40">N133+N134+N135+N136</f>
        <v>136155000</v>
      </c>
      <c r="O132" s="160">
        <f t="shared" si="40"/>
        <v>0</v>
      </c>
    </row>
    <row r="133" spans="1:18" ht="47.25" x14ac:dyDescent="0.2">
      <c r="A133" s="162" t="s">
        <v>509</v>
      </c>
      <c r="B133" s="158">
        <v>12</v>
      </c>
      <c r="C133" s="158">
        <v>4</v>
      </c>
      <c r="D133" s="163" t="s">
        <v>65</v>
      </c>
      <c r="E133" s="158">
        <v>812</v>
      </c>
      <c r="F133" s="163" t="s">
        <v>108</v>
      </c>
      <c r="G133" s="163" t="s">
        <v>65</v>
      </c>
      <c r="H133" s="163" t="s">
        <v>492</v>
      </c>
      <c r="I133" s="158">
        <v>522</v>
      </c>
      <c r="J133" s="159" t="s">
        <v>243</v>
      </c>
      <c r="K133" s="159">
        <v>2217</v>
      </c>
      <c r="L133" s="159">
        <v>2024</v>
      </c>
      <c r="M133" s="164">
        <v>5599000</v>
      </c>
      <c r="N133" s="164">
        <v>19330000</v>
      </c>
      <c r="O133" s="164">
        <v>0</v>
      </c>
    </row>
    <row r="134" spans="1:18" ht="47.25" x14ac:dyDescent="0.2">
      <c r="A134" s="162" t="s">
        <v>510</v>
      </c>
      <c r="B134" s="158">
        <v>12</v>
      </c>
      <c r="C134" s="158">
        <v>4</v>
      </c>
      <c r="D134" s="163" t="s">
        <v>65</v>
      </c>
      <c r="E134" s="158">
        <v>812</v>
      </c>
      <c r="F134" s="163" t="s">
        <v>108</v>
      </c>
      <c r="G134" s="163" t="s">
        <v>65</v>
      </c>
      <c r="H134" s="163" t="s">
        <v>492</v>
      </c>
      <c r="I134" s="158">
        <v>522</v>
      </c>
      <c r="J134" s="159" t="s">
        <v>243</v>
      </c>
      <c r="K134" s="159">
        <v>300</v>
      </c>
      <c r="L134" s="159">
        <v>2024</v>
      </c>
      <c r="M134" s="164">
        <v>2694000</v>
      </c>
      <c r="N134" s="164">
        <v>5976000</v>
      </c>
      <c r="O134" s="164">
        <v>0</v>
      </c>
    </row>
    <row r="135" spans="1:18" ht="94.5" x14ac:dyDescent="0.2">
      <c r="A135" s="162" t="s">
        <v>537</v>
      </c>
      <c r="B135" s="158">
        <v>12</v>
      </c>
      <c r="C135" s="158">
        <v>4</v>
      </c>
      <c r="D135" s="163" t="s">
        <v>65</v>
      </c>
      <c r="E135" s="158">
        <v>812</v>
      </c>
      <c r="F135" s="163" t="s">
        <v>108</v>
      </c>
      <c r="G135" s="163" t="s">
        <v>65</v>
      </c>
      <c r="H135" s="163" t="s">
        <v>492</v>
      </c>
      <c r="I135" s="158">
        <v>522</v>
      </c>
      <c r="J135" s="159" t="s">
        <v>243</v>
      </c>
      <c r="K135" s="159">
        <v>324</v>
      </c>
      <c r="L135" s="159">
        <v>2024</v>
      </c>
      <c r="M135" s="164">
        <v>0</v>
      </c>
      <c r="N135" s="164">
        <v>62757000</v>
      </c>
      <c r="O135" s="164">
        <v>0</v>
      </c>
    </row>
    <row r="136" spans="1:18" ht="94.5" x14ac:dyDescent="0.2">
      <c r="A136" s="162" t="s">
        <v>512</v>
      </c>
      <c r="B136" s="158">
        <v>12</v>
      </c>
      <c r="C136" s="158">
        <v>4</v>
      </c>
      <c r="D136" s="163" t="s">
        <v>65</v>
      </c>
      <c r="E136" s="158">
        <v>812</v>
      </c>
      <c r="F136" s="163" t="s">
        <v>108</v>
      </c>
      <c r="G136" s="163" t="s">
        <v>65</v>
      </c>
      <c r="H136" s="163" t="s">
        <v>492</v>
      </c>
      <c r="I136" s="158">
        <v>522</v>
      </c>
      <c r="J136" s="159" t="s">
        <v>243</v>
      </c>
      <c r="K136" s="159">
        <v>154</v>
      </c>
      <c r="L136" s="159">
        <v>2024</v>
      </c>
      <c r="M136" s="164">
        <v>0</v>
      </c>
      <c r="N136" s="164">
        <v>48092000</v>
      </c>
      <c r="O136" s="164">
        <v>0</v>
      </c>
    </row>
    <row r="137" spans="1:18" ht="15.75" x14ac:dyDescent="0.2">
      <c r="A137" s="155" t="s">
        <v>398</v>
      </c>
      <c r="B137" s="156"/>
      <c r="C137" s="156"/>
      <c r="D137" s="157"/>
      <c r="E137" s="156"/>
      <c r="F137" s="156"/>
      <c r="G137" s="156"/>
      <c r="H137" s="156"/>
      <c r="I137" s="156"/>
      <c r="J137" s="161"/>
      <c r="K137" s="161"/>
      <c r="L137" s="161"/>
      <c r="M137" s="160">
        <f>M138+M139</f>
        <v>9822000</v>
      </c>
      <c r="N137" s="160">
        <f t="shared" ref="N137:O137" si="41">N138+N139</f>
        <v>0</v>
      </c>
      <c r="O137" s="160">
        <f t="shared" si="41"/>
        <v>0</v>
      </c>
    </row>
    <row r="138" spans="1:18" ht="31.5" x14ac:dyDescent="0.2">
      <c r="A138" s="162" t="s">
        <v>515</v>
      </c>
      <c r="B138" s="158">
        <v>12</v>
      </c>
      <c r="C138" s="158">
        <v>4</v>
      </c>
      <c r="D138" s="163" t="s">
        <v>65</v>
      </c>
      <c r="E138" s="158">
        <v>812</v>
      </c>
      <c r="F138" s="163" t="s">
        <v>108</v>
      </c>
      <c r="G138" s="163" t="s">
        <v>65</v>
      </c>
      <c r="H138" s="163" t="s">
        <v>492</v>
      </c>
      <c r="I138" s="158">
        <v>522</v>
      </c>
      <c r="J138" s="159" t="s">
        <v>243</v>
      </c>
      <c r="K138" s="159">
        <v>450</v>
      </c>
      <c r="L138" s="159">
        <v>2023</v>
      </c>
      <c r="M138" s="164">
        <v>2380000</v>
      </c>
      <c r="N138" s="164">
        <v>0</v>
      </c>
      <c r="O138" s="164">
        <v>0</v>
      </c>
    </row>
    <row r="139" spans="1:18" ht="63" x14ac:dyDescent="0.2">
      <c r="A139" s="162" t="s">
        <v>516</v>
      </c>
      <c r="B139" s="158">
        <v>12</v>
      </c>
      <c r="C139" s="158">
        <v>4</v>
      </c>
      <c r="D139" s="163" t="s">
        <v>65</v>
      </c>
      <c r="E139" s="158">
        <v>812</v>
      </c>
      <c r="F139" s="163" t="s">
        <v>108</v>
      </c>
      <c r="G139" s="163" t="s">
        <v>65</v>
      </c>
      <c r="H139" s="163" t="s">
        <v>492</v>
      </c>
      <c r="I139" s="158">
        <v>522</v>
      </c>
      <c r="J139" s="159" t="s">
        <v>243</v>
      </c>
      <c r="K139" s="159">
        <v>1200</v>
      </c>
      <c r="L139" s="159">
        <v>2023</v>
      </c>
      <c r="M139" s="164">
        <v>7442000</v>
      </c>
      <c r="N139" s="164">
        <v>0</v>
      </c>
      <c r="O139" s="164">
        <v>0</v>
      </c>
    </row>
    <row r="140" spans="1:18" s="36" customFormat="1" ht="15.75" x14ac:dyDescent="0.2">
      <c r="A140" s="155" t="s">
        <v>175</v>
      </c>
      <c r="B140" s="156"/>
      <c r="C140" s="156"/>
      <c r="D140" s="157"/>
      <c r="E140" s="156"/>
      <c r="F140" s="156"/>
      <c r="G140" s="156"/>
      <c r="H140" s="156"/>
      <c r="I140" s="156"/>
      <c r="J140" s="161"/>
      <c r="K140" s="161"/>
      <c r="L140" s="161"/>
      <c r="M140" s="160">
        <f>M141</f>
        <v>27747000</v>
      </c>
      <c r="N140" s="160">
        <f t="shared" ref="N140:O140" si="42">N141</f>
        <v>0</v>
      </c>
      <c r="O140" s="160">
        <f t="shared" si="42"/>
        <v>0</v>
      </c>
      <c r="P140" s="42"/>
      <c r="Q140" s="42"/>
      <c r="R140" s="42"/>
    </row>
    <row r="141" spans="1:18" s="36" customFormat="1" ht="47.25" x14ac:dyDescent="0.2">
      <c r="A141" s="162" t="s">
        <v>517</v>
      </c>
      <c r="B141" s="158">
        <v>12</v>
      </c>
      <c r="C141" s="158">
        <v>4</v>
      </c>
      <c r="D141" s="163" t="s">
        <v>65</v>
      </c>
      <c r="E141" s="158">
        <v>812</v>
      </c>
      <c r="F141" s="163" t="s">
        <v>108</v>
      </c>
      <c r="G141" s="163" t="s">
        <v>65</v>
      </c>
      <c r="H141" s="163" t="s">
        <v>492</v>
      </c>
      <c r="I141" s="158">
        <v>522</v>
      </c>
      <c r="J141" s="159" t="s">
        <v>243</v>
      </c>
      <c r="K141" s="159">
        <v>800</v>
      </c>
      <c r="L141" s="159">
        <v>2023</v>
      </c>
      <c r="M141" s="164">
        <v>27747000</v>
      </c>
      <c r="N141" s="164">
        <v>0</v>
      </c>
      <c r="O141" s="164">
        <v>0</v>
      </c>
      <c r="P141" s="42"/>
      <c r="Q141" s="42"/>
      <c r="R141" s="42"/>
    </row>
    <row r="142" spans="1:18" s="36" customFormat="1" ht="15.75" x14ac:dyDescent="0.2">
      <c r="A142" s="155" t="s">
        <v>174</v>
      </c>
      <c r="B142" s="156"/>
      <c r="C142" s="156"/>
      <c r="D142" s="157"/>
      <c r="E142" s="156"/>
      <c r="F142" s="156"/>
      <c r="G142" s="156"/>
      <c r="H142" s="156"/>
      <c r="I142" s="156"/>
      <c r="J142" s="161"/>
      <c r="K142" s="161"/>
      <c r="L142" s="161"/>
      <c r="M142" s="160">
        <f>M143</f>
        <v>0</v>
      </c>
      <c r="N142" s="160">
        <f t="shared" ref="N142:O142" si="43">N143</f>
        <v>3963000</v>
      </c>
      <c r="O142" s="160">
        <f t="shared" si="43"/>
        <v>0</v>
      </c>
      <c r="P142" s="42"/>
      <c r="Q142" s="42"/>
      <c r="R142" s="42"/>
    </row>
    <row r="143" spans="1:18" s="36" customFormat="1" ht="31.5" x14ac:dyDescent="0.2">
      <c r="A143" s="162" t="s">
        <v>518</v>
      </c>
      <c r="B143" s="158">
        <v>12</v>
      </c>
      <c r="C143" s="158">
        <v>4</v>
      </c>
      <c r="D143" s="163" t="s">
        <v>65</v>
      </c>
      <c r="E143" s="158">
        <v>812</v>
      </c>
      <c r="F143" s="163" t="s">
        <v>108</v>
      </c>
      <c r="G143" s="163" t="s">
        <v>65</v>
      </c>
      <c r="H143" s="163" t="s">
        <v>492</v>
      </c>
      <c r="I143" s="158">
        <v>522</v>
      </c>
      <c r="J143" s="159" t="s">
        <v>243</v>
      </c>
      <c r="K143" s="159">
        <v>6700</v>
      </c>
      <c r="L143" s="159">
        <v>2024</v>
      </c>
      <c r="M143" s="164">
        <v>0</v>
      </c>
      <c r="N143" s="164">
        <v>3963000</v>
      </c>
      <c r="O143" s="164">
        <v>0</v>
      </c>
      <c r="P143" s="42"/>
      <c r="Q143" s="42"/>
      <c r="R143" s="42"/>
    </row>
    <row r="144" spans="1:18" s="36" customFormat="1" ht="15.75" x14ac:dyDescent="0.2">
      <c r="A144" s="155" t="s">
        <v>376</v>
      </c>
      <c r="B144" s="156"/>
      <c r="C144" s="156"/>
      <c r="D144" s="157"/>
      <c r="E144" s="156"/>
      <c r="F144" s="156"/>
      <c r="G144" s="156"/>
      <c r="H144" s="156"/>
      <c r="I144" s="156"/>
      <c r="J144" s="161"/>
      <c r="K144" s="161"/>
      <c r="L144" s="161"/>
      <c r="M144" s="160">
        <f>M145</f>
        <v>0</v>
      </c>
      <c r="N144" s="160">
        <f t="shared" ref="N144:O144" si="44">N145</f>
        <v>28387000</v>
      </c>
      <c r="O144" s="160">
        <f t="shared" si="44"/>
        <v>0</v>
      </c>
      <c r="P144" s="42"/>
      <c r="Q144" s="42"/>
      <c r="R144" s="42"/>
    </row>
    <row r="145" spans="1:18" ht="47.25" x14ac:dyDescent="0.2">
      <c r="A145" s="162" t="s">
        <v>519</v>
      </c>
      <c r="B145" s="158">
        <v>12</v>
      </c>
      <c r="C145" s="158">
        <v>4</v>
      </c>
      <c r="D145" s="163" t="s">
        <v>65</v>
      </c>
      <c r="E145" s="158">
        <v>812</v>
      </c>
      <c r="F145" s="163" t="s">
        <v>108</v>
      </c>
      <c r="G145" s="163" t="s">
        <v>65</v>
      </c>
      <c r="H145" s="163" t="s">
        <v>492</v>
      </c>
      <c r="I145" s="158">
        <v>522</v>
      </c>
      <c r="J145" s="159" t="s">
        <v>495</v>
      </c>
      <c r="K145" s="159">
        <v>6.88</v>
      </c>
      <c r="L145" s="159">
        <v>2024</v>
      </c>
      <c r="M145" s="164">
        <v>0</v>
      </c>
      <c r="N145" s="164">
        <v>28387000</v>
      </c>
      <c r="O145" s="164">
        <v>0</v>
      </c>
    </row>
    <row r="146" spans="1:18" ht="47.25" x14ac:dyDescent="0.2">
      <c r="A146" s="155" t="s">
        <v>513</v>
      </c>
      <c r="B146" s="156"/>
      <c r="C146" s="156"/>
      <c r="D146" s="157"/>
      <c r="E146" s="156"/>
      <c r="F146" s="156"/>
      <c r="G146" s="156"/>
      <c r="H146" s="156"/>
      <c r="I146" s="156"/>
      <c r="J146" s="161"/>
      <c r="K146" s="161"/>
      <c r="L146" s="161"/>
      <c r="M146" s="160">
        <f>M147</f>
        <v>21150000</v>
      </c>
      <c r="N146" s="160">
        <f t="shared" ref="N146:O146" si="45">N147</f>
        <v>0</v>
      </c>
      <c r="O146" s="160">
        <f t="shared" si="45"/>
        <v>0</v>
      </c>
    </row>
    <row r="147" spans="1:18" ht="47.25" x14ac:dyDescent="0.2">
      <c r="A147" s="162" t="s">
        <v>514</v>
      </c>
      <c r="B147" s="158">
        <v>12</v>
      </c>
      <c r="C147" s="158">
        <v>4</v>
      </c>
      <c r="D147" s="163" t="s">
        <v>65</v>
      </c>
      <c r="E147" s="158">
        <v>812</v>
      </c>
      <c r="F147" s="163" t="s">
        <v>108</v>
      </c>
      <c r="G147" s="163" t="s">
        <v>65</v>
      </c>
      <c r="H147" s="163" t="s">
        <v>492</v>
      </c>
      <c r="I147" s="158">
        <v>522</v>
      </c>
      <c r="J147" s="167" t="s">
        <v>243</v>
      </c>
      <c r="K147" s="167">
        <v>3200</v>
      </c>
      <c r="L147" s="159">
        <v>2023</v>
      </c>
      <c r="M147" s="164">
        <v>21150000</v>
      </c>
      <c r="N147" s="164">
        <v>0</v>
      </c>
      <c r="O147" s="164">
        <v>0</v>
      </c>
    </row>
    <row r="148" spans="1:18" ht="63" x14ac:dyDescent="0.2">
      <c r="A148" s="155" t="s">
        <v>499</v>
      </c>
      <c r="B148" s="156">
        <v>12</v>
      </c>
      <c r="C148" s="156">
        <v>4</v>
      </c>
      <c r="D148" s="157" t="s">
        <v>65</v>
      </c>
      <c r="E148" s="156">
        <v>812</v>
      </c>
      <c r="F148" s="157" t="s">
        <v>108</v>
      </c>
      <c r="G148" s="157" t="s">
        <v>65</v>
      </c>
      <c r="H148" s="157" t="s">
        <v>500</v>
      </c>
      <c r="I148" s="158"/>
      <c r="J148" s="159"/>
      <c r="K148" s="159"/>
      <c r="L148" s="159"/>
      <c r="M148" s="160">
        <f>M149+M154+M158+M162+M156+M160</f>
        <v>2050107.7499999998</v>
      </c>
      <c r="N148" s="160">
        <f>N149+N154+N158+N162+N156+N160</f>
        <v>5872654.0699999994</v>
      </c>
      <c r="O148" s="160">
        <f>O149+O154+O158+O162+O156+O160</f>
        <v>0</v>
      </c>
    </row>
    <row r="149" spans="1:18" ht="15.75" x14ac:dyDescent="0.2">
      <c r="A149" s="155" t="s">
        <v>169</v>
      </c>
      <c r="B149" s="156"/>
      <c r="C149" s="156"/>
      <c r="D149" s="157"/>
      <c r="E149" s="156"/>
      <c r="F149" s="156"/>
      <c r="G149" s="156"/>
      <c r="H149" s="156"/>
      <c r="I149" s="156"/>
      <c r="J149" s="161"/>
      <c r="K149" s="161"/>
      <c r="L149" s="161"/>
      <c r="M149" s="160">
        <f>M150+M151+M152+M153</f>
        <v>1781724.69</v>
      </c>
      <c r="N149" s="160">
        <f t="shared" ref="N149:O149" si="46">N150+N151+N152+N153</f>
        <v>5528142.5199999996</v>
      </c>
      <c r="O149" s="160">
        <f t="shared" si="46"/>
        <v>0</v>
      </c>
    </row>
    <row r="150" spans="1:18" ht="47.25" x14ac:dyDescent="0.2">
      <c r="A150" s="162" t="s">
        <v>509</v>
      </c>
      <c r="B150" s="158">
        <v>12</v>
      </c>
      <c r="C150" s="158">
        <v>4</v>
      </c>
      <c r="D150" s="163" t="s">
        <v>65</v>
      </c>
      <c r="E150" s="158">
        <v>812</v>
      </c>
      <c r="F150" s="163" t="s">
        <v>108</v>
      </c>
      <c r="G150" s="163" t="s">
        <v>65</v>
      </c>
      <c r="H150" s="163" t="s">
        <v>500</v>
      </c>
      <c r="I150" s="158">
        <v>522</v>
      </c>
      <c r="J150" s="159" t="s">
        <v>243</v>
      </c>
      <c r="K150" s="159">
        <v>2217</v>
      </c>
      <c r="L150" s="159">
        <v>2024</v>
      </c>
      <c r="M150" s="164">
        <v>1200517.5</v>
      </c>
      <c r="N150" s="164">
        <v>4170000</v>
      </c>
      <c r="O150" s="164">
        <v>0</v>
      </c>
    </row>
    <row r="151" spans="1:18" ht="47.25" x14ac:dyDescent="0.2">
      <c r="A151" s="162" t="s">
        <v>510</v>
      </c>
      <c r="B151" s="158">
        <v>12</v>
      </c>
      <c r="C151" s="158">
        <v>4</v>
      </c>
      <c r="D151" s="163" t="s">
        <v>65</v>
      </c>
      <c r="E151" s="158">
        <v>812</v>
      </c>
      <c r="F151" s="163" t="s">
        <v>108</v>
      </c>
      <c r="G151" s="163" t="s">
        <v>65</v>
      </c>
      <c r="H151" s="163" t="s">
        <v>500</v>
      </c>
      <c r="I151" s="158">
        <v>522</v>
      </c>
      <c r="J151" s="159" t="s">
        <v>243</v>
      </c>
      <c r="K151" s="159">
        <v>300</v>
      </c>
      <c r="L151" s="159">
        <v>2024</v>
      </c>
      <c r="M151" s="164">
        <v>581207.18999999994</v>
      </c>
      <c r="N151" s="164">
        <v>1289122.46</v>
      </c>
      <c r="O151" s="164">
        <v>0</v>
      </c>
    </row>
    <row r="152" spans="1:18" ht="78.75" x14ac:dyDescent="0.2">
      <c r="A152" s="162" t="s">
        <v>511</v>
      </c>
      <c r="B152" s="158">
        <v>12</v>
      </c>
      <c r="C152" s="158">
        <v>4</v>
      </c>
      <c r="D152" s="163" t="s">
        <v>65</v>
      </c>
      <c r="E152" s="158">
        <v>812</v>
      </c>
      <c r="F152" s="163" t="s">
        <v>108</v>
      </c>
      <c r="G152" s="163" t="s">
        <v>65</v>
      </c>
      <c r="H152" s="163" t="s">
        <v>500</v>
      </c>
      <c r="I152" s="158">
        <v>522</v>
      </c>
      <c r="J152" s="159" t="s">
        <v>243</v>
      </c>
      <c r="K152" s="159">
        <v>324</v>
      </c>
      <c r="L152" s="159">
        <v>2024</v>
      </c>
      <c r="M152" s="164">
        <v>0</v>
      </c>
      <c r="N152" s="164">
        <v>38884.1</v>
      </c>
      <c r="O152" s="164">
        <v>0</v>
      </c>
    </row>
    <row r="153" spans="1:18" ht="94.5" x14ac:dyDescent="0.2">
      <c r="A153" s="162" t="s">
        <v>512</v>
      </c>
      <c r="B153" s="158">
        <v>12</v>
      </c>
      <c r="C153" s="158">
        <v>4</v>
      </c>
      <c r="D153" s="163" t="s">
        <v>65</v>
      </c>
      <c r="E153" s="158">
        <v>812</v>
      </c>
      <c r="F153" s="163" t="s">
        <v>108</v>
      </c>
      <c r="G153" s="163" t="s">
        <v>65</v>
      </c>
      <c r="H153" s="163" t="s">
        <v>500</v>
      </c>
      <c r="I153" s="158">
        <v>522</v>
      </c>
      <c r="J153" s="159" t="s">
        <v>243</v>
      </c>
      <c r="K153" s="159">
        <v>154</v>
      </c>
      <c r="L153" s="159">
        <v>2024</v>
      </c>
      <c r="M153" s="164">
        <v>0</v>
      </c>
      <c r="N153" s="164">
        <v>30135.96</v>
      </c>
      <c r="O153" s="164">
        <v>0</v>
      </c>
    </row>
    <row r="154" spans="1:18" ht="15.75" x14ac:dyDescent="0.2">
      <c r="A154" s="155" t="s">
        <v>398</v>
      </c>
      <c r="B154" s="156"/>
      <c r="C154" s="156"/>
      <c r="D154" s="157"/>
      <c r="E154" s="156"/>
      <c r="F154" s="156"/>
      <c r="G154" s="156"/>
      <c r="H154" s="156"/>
      <c r="I154" s="156"/>
      <c r="J154" s="161"/>
      <c r="K154" s="161"/>
      <c r="L154" s="161"/>
      <c r="M154" s="160">
        <f>M155</f>
        <v>26685.919999999998</v>
      </c>
      <c r="N154" s="160">
        <f t="shared" ref="N154:O154" si="47">N155</f>
        <v>0</v>
      </c>
      <c r="O154" s="160">
        <f t="shared" si="47"/>
        <v>0</v>
      </c>
    </row>
    <row r="155" spans="1:18" ht="31.5" x14ac:dyDescent="0.2">
      <c r="A155" s="162" t="s">
        <v>515</v>
      </c>
      <c r="B155" s="158">
        <v>12</v>
      </c>
      <c r="C155" s="158">
        <v>4</v>
      </c>
      <c r="D155" s="163" t="s">
        <v>65</v>
      </c>
      <c r="E155" s="158">
        <v>812</v>
      </c>
      <c r="F155" s="163" t="s">
        <v>108</v>
      </c>
      <c r="G155" s="163" t="s">
        <v>65</v>
      </c>
      <c r="H155" s="163" t="s">
        <v>500</v>
      </c>
      <c r="I155" s="158">
        <v>522</v>
      </c>
      <c r="J155" s="159" t="s">
        <v>243</v>
      </c>
      <c r="K155" s="159">
        <v>450</v>
      </c>
      <c r="L155" s="159">
        <v>2023</v>
      </c>
      <c r="M155" s="164">
        <v>26685.919999999998</v>
      </c>
      <c r="N155" s="164">
        <v>0</v>
      </c>
      <c r="O155" s="164">
        <v>0</v>
      </c>
    </row>
    <row r="156" spans="1:18" s="36" customFormat="1" ht="15.75" x14ac:dyDescent="0.2">
      <c r="A156" s="155" t="s">
        <v>175</v>
      </c>
      <c r="B156" s="156"/>
      <c r="C156" s="156"/>
      <c r="D156" s="157"/>
      <c r="E156" s="156"/>
      <c r="F156" s="156"/>
      <c r="G156" s="156"/>
      <c r="H156" s="156"/>
      <c r="I156" s="156"/>
      <c r="J156" s="161"/>
      <c r="K156" s="161"/>
      <c r="L156" s="161"/>
      <c r="M156" s="160">
        <f>M157</f>
        <v>16526.14</v>
      </c>
      <c r="N156" s="160">
        <f t="shared" ref="N156:O156" si="48">N157</f>
        <v>0</v>
      </c>
      <c r="O156" s="160">
        <f t="shared" si="48"/>
        <v>0</v>
      </c>
      <c r="P156" s="42"/>
      <c r="Q156" s="42"/>
      <c r="R156" s="42"/>
    </row>
    <row r="157" spans="1:18" s="36" customFormat="1" ht="47.25" x14ac:dyDescent="0.2">
      <c r="A157" s="162" t="s">
        <v>517</v>
      </c>
      <c r="B157" s="158">
        <v>12</v>
      </c>
      <c r="C157" s="158">
        <v>4</v>
      </c>
      <c r="D157" s="163" t="s">
        <v>65</v>
      </c>
      <c r="E157" s="158">
        <v>812</v>
      </c>
      <c r="F157" s="163" t="s">
        <v>108</v>
      </c>
      <c r="G157" s="163" t="s">
        <v>65</v>
      </c>
      <c r="H157" s="163" t="s">
        <v>500</v>
      </c>
      <c r="I157" s="158">
        <v>522</v>
      </c>
      <c r="J157" s="159" t="s">
        <v>243</v>
      </c>
      <c r="K157" s="159">
        <v>800</v>
      </c>
      <c r="L157" s="159">
        <v>2023</v>
      </c>
      <c r="M157" s="164">
        <v>16526.14</v>
      </c>
      <c r="N157" s="164">
        <v>0</v>
      </c>
      <c r="O157" s="164">
        <v>0</v>
      </c>
      <c r="P157" s="42"/>
      <c r="Q157" s="42"/>
      <c r="R157" s="42"/>
    </row>
    <row r="158" spans="1:18" s="36" customFormat="1" ht="15.75" x14ac:dyDescent="0.2">
      <c r="A158" s="155" t="s">
        <v>174</v>
      </c>
      <c r="B158" s="156"/>
      <c r="C158" s="156"/>
      <c r="D158" s="157"/>
      <c r="E158" s="156"/>
      <c r="F158" s="156"/>
      <c r="G158" s="156"/>
      <c r="H158" s="156"/>
      <c r="I158" s="156"/>
      <c r="J158" s="161"/>
      <c r="K158" s="161"/>
      <c r="L158" s="161"/>
      <c r="M158" s="160">
        <f>M159</f>
        <v>0</v>
      </c>
      <c r="N158" s="160">
        <f t="shared" ref="N158:O158" si="49">N159</f>
        <v>42073.7</v>
      </c>
      <c r="O158" s="160">
        <f t="shared" si="49"/>
        <v>0</v>
      </c>
      <c r="P158" s="42"/>
      <c r="Q158" s="42"/>
      <c r="R158" s="42"/>
    </row>
    <row r="159" spans="1:18" s="36" customFormat="1" ht="31.5" x14ac:dyDescent="0.2">
      <c r="A159" s="162" t="s">
        <v>518</v>
      </c>
      <c r="B159" s="158">
        <v>12</v>
      </c>
      <c r="C159" s="158">
        <v>4</v>
      </c>
      <c r="D159" s="163" t="s">
        <v>65</v>
      </c>
      <c r="E159" s="158">
        <v>812</v>
      </c>
      <c r="F159" s="163" t="s">
        <v>108</v>
      </c>
      <c r="G159" s="163" t="s">
        <v>65</v>
      </c>
      <c r="H159" s="163" t="s">
        <v>500</v>
      </c>
      <c r="I159" s="158">
        <v>522</v>
      </c>
      <c r="J159" s="159" t="s">
        <v>243</v>
      </c>
      <c r="K159" s="159">
        <v>6700</v>
      </c>
      <c r="L159" s="159">
        <v>2024</v>
      </c>
      <c r="M159" s="164">
        <v>0</v>
      </c>
      <c r="N159" s="164">
        <v>42073.7</v>
      </c>
      <c r="O159" s="164">
        <v>0</v>
      </c>
      <c r="P159" s="42"/>
      <c r="Q159" s="42"/>
      <c r="R159" s="42"/>
    </row>
    <row r="160" spans="1:18" s="36" customFormat="1" ht="15.75" x14ac:dyDescent="0.2">
      <c r="A160" s="155" t="s">
        <v>376</v>
      </c>
      <c r="B160" s="156"/>
      <c r="C160" s="156"/>
      <c r="D160" s="157"/>
      <c r="E160" s="156"/>
      <c r="F160" s="156"/>
      <c r="G160" s="156"/>
      <c r="H160" s="156"/>
      <c r="I160" s="156"/>
      <c r="J160" s="161"/>
      <c r="K160" s="161"/>
      <c r="L160" s="161"/>
      <c r="M160" s="160">
        <f>M161</f>
        <v>0</v>
      </c>
      <c r="N160" s="160">
        <f t="shared" ref="N160:O160" si="50">N161</f>
        <v>302437.84999999998</v>
      </c>
      <c r="O160" s="160">
        <f t="shared" si="50"/>
        <v>0</v>
      </c>
      <c r="P160" s="42"/>
      <c r="Q160" s="42"/>
      <c r="R160" s="42"/>
    </row>
    <row r="161" spans="1:18" ht="47.25" x14ac:dyDescent="0.2">
      <c r="A161" s="162" t="s">
        <v>519</v>
      </c>
      <c r="B161" s="158">
        <v>12</v>
      </c>
      <c r="C161" s="158">
        <v>4</v>
      </c>
      <c r="D161" s="163" t="s">
        <v>65</v>
      </c>
      <c r="E161" s="158">
        <v>812</v>
      </c>
      <c r="F161" s="163" t="s">
        <v>108</v>
      </c>
      <c r="G161" s="163" t="s">
        <v>65</v>
      </c>
      <c r="H161" s="163" t="s">
        <v>500</v>
      </c>
      <c r="I161" s="158">
        <v>522</v>
      </c>
      <c r="J161" s="159" t="s">
        <v>495</v>
      </c>
      <c r="K161" s="159">
        <v>6.88</v>
      </c>
      <c r="L161" s="159">
        <v>2024</v>
      </c>
      <c r="M161" s="164">
        <v>0</v>
      </c>
      <c r="N161" s="164">
        <v>302437.84999999998</v>
      </c>
      <c r="O161" s="164">
        <v>0</v>
      </c>
    </row>
    <row r="162" spans="1:18" ht="47.25" x14ac:dyDescent="0.2">
      <c r="A162" s="155" t="s">
        <v>513</v>
      </c>
      <c r="B162" s="156"/>
      <c r="C162" s="156"/>
      <c r="D162" s="157"/>
      <c r="E162" s="156"/>
      <c r="F162" s="156"/>
      <c r="G162" s="156"/>
      <c r="H162" s="156"/>
      <c r="I162" s="156"/>
      <c r="J162" s="161"/>
      <c r="K162" s="161"/>
      <c r="L162" s="161"/>
      <c r="M162" s="160">
        <f>M163</f>
        <v>225171</v>
      </c>
      <c r="N162" s="160">
        <f t="shared" ref="N162:O162" si="51">N163</f>
        <v>0</v>
      </c>
      <c r="O162" s="160">
        <f t="shared" si="51"/>
        <v>0</v>
      </c>
    </row>
    <row r="163" spans="1:18" ht="47.25" x14ac:dyDescent="0.2">
      <c r="A163" s="162" t="s">
        <v>514</v>
      </c>
      <c r="B163" s="158">
        <v>12</v>
      </c>
      <c r="C163" s="158">
        <v>4</v>
      </c>
      <c r="D163" s="163" t="s">
        <v>65</v>
      </c>
      <c r="E163" s="158">
        <v>812</v>
      </c>
      <c r="F163" s="163" t="s">
        <v>108</v>
      </c>
      <c r="G163" s="163" t="s">
        <v>65</v>
      </c>
      <c r="H163" s="163" t="s">
        <v>500</v>
      </c>
      <c r="I163" s="158">
        <v>522</v>
      </c>
      <c r="J163" s="167" t="s">
        <v>243</v>
      </c>
      <c r="K163" s="167">
        <v>3200</v>
      </c>
      <c r="L163" s="159">
        <v>2023</v>
      </c>
      <c r="M163" s="164">
        <v>225171</v>
      </c>
      <c r="N163" s="164">
        <v>0</v>
      </c>
      <c r="O163" s="164">
        <v>0</v>
      </c>
    </row>
    <row r="164" spans="1:18" ht="47.25" x14ac:dyDescent="0.2">
      <c r="A164" s="30" t="s">
        <v>291</v>
      </c>
      <c r="B164" s="73" t="s">
        <v>24</v>
      </c>
      <c r="C164" s="73" t="s">
        <v>17</v>
      </c>
      <c r="D164" s="73" t="s">
        <v>203</v>
      </c>
      <c r="E164" s="73" t="s">
        <v>0</v>
      </c>
      <c r="F164" s="73" t="s">
        <v>0</v>
      </c>
      <c r="G164" s="73" t="s">
        <v>0</v>
      </c>
      <c r="H164" s="75" t="s">
        <v>0</v>
      </c>
      <c r="I164" s="75" t="s">
        <v>0</v>
      </c>
      <c r="J164" s="76" t="s">
        <v>0</v>
      </c>
      <c r="K164" s="77"/>
      <c r="L164" s="76" t="s">
        <v>0</v>
      </c>
      <c r="M164" s="74">
        <f>M165</f>
        <v>55336467.079999998</v>
      </c>
      <c r="N164" s="74">
        <f t="shared" ref="N164:O168" si="52">N165</f>
        <v>32587071</v>
      </c>
      <c r="O164" s="74">
        <f t="shared" si="52"/>
        <v>30400000</v>
      </c>
    </row>
    <row r="165" spans="1:18" ht="63" x14ac:dyDescent="0.2">
      <c r="A165" s="30" t="s">
        <v>275</v>
      </c>
      <c r="B165" s="73" t="s">
        <v>24</v>
      </c>
      <c r="C165" s="73" t="s">
        <v>17</v>
      </c>
      <c r="D165" s="73" t="s">
        <v>203</v>
      </c>
      <c r="E165" s="73" t="s">
        <v>265</v>
      </c>
      <c r="F165" s="73" t="s">
        <v>0</v>
      </c>
      <c r="G165" s="73" t="s">
        <v>0</v>
      </c>
      <c r="H165" s="75" t="s">
        <v>0</v>
      </c>
      <c r="I165" s="75" t="s">
        <v>0</v>
      </c>
      <c r="J165" s="76" t="s">
        <v>0</v>
      </c>
      <c r="K165" s="77"/>
      <c r="L165" s="76" t="s">
        <v>0</v>
      </c>
      <c r="M165" s="74">
        <f>M166</f>
        <v>55336467.079999998</v>
      </c>
      <c r="N165" s="74">
        <f t="shared" si="52"/>
        <v>32587071</v>
      </c>
      <c r="O165" s="74">
        <f t="shared" si="52"/>
        <v>30400000</v>
      </c>
    </row>
    <row r="166" spans="1:18" ht="15.75" x14ac:dyDescent="0.2">
      <c r="A166" s="82" t="s">
        <v>107</v>
      </c>
      <c r="B166" s="73" t="s">
        <v>24</v>
      </c>
      <c r="C166" s="73" t="s">
        <v>17</v>
      </c>
      <c r="D166" s="73" t="s">
        <v>203</v>
      </c>
      <c r="E166" s="73" t="s">
        <v>265</v>
      </c>
      <c r="F166" s="73" t="s">
        <v>108</v>
      </c>
      <c r="G166" s="73" t="s">
        <v>0</v>
      </c>
      <c r="H166" s="73" t="s">
        <v>0</v>
      </c>
      <c r="I166" s="73" t="s">
        <v>0</v>
      </c>
      <c r="J166" s="78" t="s">
        <v>0</v>
      </c>
      <c r="K166" s="79"/>
      <c r="L166" s="78" t="s">
        <v>0</v>
      </c>
      <c r="M166" s="74">
        <f>M167</f>
        <v>55336467.079999998</v>
      </c>
      <c r="N166" s="74">
        <f t="shared" si="52"/>
        <v>32587071</v>
      </c>
      <c r="O166" s="74">
        <f t="shared" si="52"/>
        <v>30400000</v>
      </c>
    </row>
    <row r="167" spans="1:18" ht="15.75" x14ac:dyDescent="0.2">
      <c r="A167" s="82" t="s">
        <v>109</v>
      </c>
      <c r="B167" s="73" t="s">
        <v>24</v>
      </c>
      <c r="C167" s="73" t="s">
        <v>17</v>
      </c>
      <c r="D167" s="73" t="s">
        <v>203</v>
      </c>
      <c r="E167" s="73" t="s">
        <v>265</v>
      </c>
      <c r="F167" s="73" t="s">
        <v>108</v>
      </c>
      <c r="G167" s="73" t="s">
        <v>65</v>
      </c>
      <c r="H167" s="73" t="s">
        <v>0</v>
      </c>
      <c r="I167" s="73" t="s">
        <v>0</v>
      </c>
      <c r="J167" s="78" t="s">
        <v>0</v>
      </c>
      <c r="K167" s="79"/>
      <c r="L167" s="78" t="s">
        <v>0</v>
      </c>
      <c r="M167" s="74">
        <f>M168</f>
        <v>55336467.079999998</v>
      </c>
      <c r="N167" s="74">
        <f t="shared" si="52"/>
        <v>32587071</v>
      </c>
      <c r="O167" s="74">
        <f t="shared" si="52"/>
        <v>30400000</v>
      </c>
    </row>
    <row r="168" spans="1:18" ht="47.25" x14ac:dyDescent="0.2">
      <c r="A168" s="30" t="s">
        <v>216</v>
      </c>
      <c r="B168" s="73" t="s">
        <v>24</v>
      </c>
      <c r="C168" s="73" t="s">
        <v>17</v>
      </c>
      <c r="D168" s="73" t="s">
        <v>203</v>
      </c>
      <c r="E168" s="73" t="s">
        <v>265</v>
      </c>
      <c r="F168" s="73" t="s">
        <v>108</v>
      </c>
      <c r="G168" s="73" t="s">
        <v>65</v>
      </c>
      <c r="H168" s="73" t="s">
        <v>212</v>
      </c>
      <c r="I168" s="75" t="s">
        <v>0</v>
      </c>
      <c r="J168" s="76" t="s">
        <v>0</v>
      </c>
      <c r="K168" s="77"/>
      <c r="L168" s="76" t="s">
        <v>0</v>
      </c>
      <c r="M168" s="74">
        <f>M169</f>
        <v>55336467.079999998</v>
      </c>
      <c r="N168" s="74">
        <f t="shared" si="52"/>
        <v>32587071</v>
      </c>
      <c r="O168" s="74">
        <f t="shared" si="52"/>
        <v>30400000</v>
      </c>
    </row>
    <row r="169" spans="1:18" ht="63" x14ac:dyDescent="0.2">
      <c r="A169" s="30" t="s">
        <v>206</v>
      </c>
      <c r="B169" s="73" t="s">
        <v>24</v>
      </c>
      <c r="C169" s="73" t="s">
        <v>17</v>
      </c>
      <c r="D169" s="73" t="s">
        <v>203</v>
      </c>
      <c r="E169" s="73" t="s">
        <v>265</v>
      </c>
      <c r="F169" s="73" t="s">
        <v>108</v>
      </c>
      <c r="G169" s="73" t="s">
        <v>65</v>
      </c>
      <c r="H169" s="73" t="s">
        <v>212</v>
      </c>
      <c r="I169" s="73" t="s">
        <v>200</v>
      </c>
      <c r="J169" s="78" t="s">
        <v>0</v>
      </c>
      <c r="K169" s="79"/>
      <c r="L169" s="78" t="s">
        <v>0</v>
      </c>
      <c r="M169" s="74">
        <f>M170+M172+M174+M176+M179+M181+M183+M185+M187+M189+M191+M193+M195+M197+M199+M201+M203</f>
        <v>55336467.079999998</v>
      </c>
      <c r="N169" s="74">
        <f t="shared" ref="N169:O169" si="53">N170+N172+N174+N176+N179+N181+N183+N185+N187+N189+N191+N193+N195+N197+N199+N201+N203</f>
        <v>32587071</v>
      </c>
      <c r="O169" s="74">
        <f t="shared" si="53"/>
        <v>30400000</v>
      </c>
    </row>
    <row r="170" spans="1:18" ht="15.75" x14ac:dyDescent="0.2">
      <c r="A170" s="30" t="s">
        <v>370</v>
      </c>
      <c r="B170" s="73" t="s">
        <v>0</v>
      </c>
      <c r="C170" s="73" t="s">
        <v>0</v>
      </c>
      <c r="D170" s="73" t="s">
        <v>0</v>
      </c>
      <c r="E170" s="73" t="s">
        <v>0</v>
      </c>
      <c r="F170" s="73" t="s">
        <v>0</v>
      </c>
      <c r="G170" s="73" t="s">
        <v>0</v>
      </c>
      <c r="H170" s="73" t="s">
        <v>0</v>
      </c>
      <c r="I170" s="73" t="s">
        <v>0</v>
      </c>
      <c r="J170" s="78" t="s">
        <v>0</v>
      </c>
      <c r="K170" s="79" t="s">
        <v>0</v>
      </c>
      <c r="L170" s="78" t="s">
        <v>0</v>
      </c>
      <c r="M170" s="74">
        <f>M171</f>
        <v>0</v>
      </c>
      <c r="N170" s="74">
        <f t="shared" ref="N170:O170" si="54">N171</f>
        <v>3230000</v>
      </c>
      <c r="O170" s="74">
        <f t="shared" si="54"/>
        <v>0</v>
      </c>
    </row>
    <row r="171" spans="1:18" s="37" customFormat="1" ht="63" x14ac:dyDescent="0.2">
      <c r="A171" s="65" t="s">
        <v>290</v>
      </c>
      <c r="B171" s="89" t="s">
        <v>24</v>
      </c>
      <c r="C171" s="89" t="s">
        <v>17</v>
      </c>
      <c r="D171" s="89" t="s">
        <v>203</v>
      </c>
      <c r="E171" s="89" t="s">
        <v>265</v>
      </c>
      <c r="F171" s="89" t="s">
        <v>108</v>
      </c>
      <c r="G171" s="89" t="s">
        <v>65</v>
      </c>
      <c r="H171" s="89" t="s">
        <v>212</v>
      </c>
      <c r="I171" s="89" t="s">
        <v>200</v>
      </c>
      <c r="J171" s="90" t="s">
        <v>243</v>
      </c>
      <c r="K171" s="84">
        <v>2200</v>
      </c>
      <c r="L171" s="90" t="s">
        <v>55</v>
      </c>
      <c r="M171" s="91">
        <v>0</v>
      </c>
      <c r="N171" s="91">
        <v>3230000</v>
      </c>
      <c r="O171" s="91">
        <v>0</v>
      </c>
      <c r="P171" s="43"/>
      <c r="Q171" s="43"/>
      <c r="R171" s="43"/>
    </row>
    <row r="172" spans="1:18" ht="15.75" x14ac:dyDescent="0.2">
      <c r="A172" s="30" t="s">
        <v>360</v>
      </c>
      <c r="B172" s="73" t="s">
        <v>0</v>
      </c>
      <c r="C172" s="73" t="s">
        <v>0</v>
      </c>
      <c r="D172" s="73" t="s">
        <v>0</v>
      </c>
      <c r="E172" s="73" t="s">
        <v>0</v>
      </c>
      <c r="F172" s="73" t="s">
        <v>0</v>
      </c>
      <c r="G172" s="73" t="s">
        <v>0</v>
      </c>
      <c r="H172" s="73" t="s">
        <v>0</v>
      </c>
      <c r="I172" s="73" t="s">
        <v>0</v>
      </c>
      <c r="J172" s="78" t="s">
        <v>0</v>
      </c>
      <c r="K172" s="79" t="s">
        <v>0</v>
      </c>
      <c r="L172" s="78" t="s">
        <v>0</v>
      </c>
      <c r="M172" s="74">
        <f>M173</f>
        <v>14250000</v>
      </c>
      <c r="N172" s="74">
        <f t="shared" ref="N172:O172" si="55">N173</f>
        <v>14250000</v>
      </c>
      <c r="O172" s="74">
        <f t="shared" si="55"/>
        <v>0</v>
      </c>
    </row>
    <row r="173" spans="1:18" s="37" customFormat="1" ht="63" x14ac:dyDescent="0.2">
      <c r="A173" s="65" t="s">
        <v>284</v>
      </c>
      <c r="B173" s="89" t="s">
        <v>24</v>
      </c>
      <c r="C173" s="89" t="s">
        <v>17</v>
      </c>
      <c r="D173" s="89" t="s">
        <v>203</v>
      </c>
      <c r="E173" s="89" t="s">
        <v>265</v>
      </c>
      <c r="F173" s="89" t="s">
        <v>108</v>
      </c>
      <c r="G173" s="89" t="s">
        <v>65</v>
      </c>
      <c r="H173" s="89" t="s">
        <v>212</v>
      </c>
      <c r="I173" s="89" t="s">
        <v>200</v>
      </c>
      <c r="J173" s="90" t="s">
        <v>243</v>
      </c>
      <c r="K173" s="84">
        <v>7495</v>
      </c>
      <c r="L173" s="90" t="s">
        <v>55</v>
      </c>
      <c r="M173" s="91">
        <v>14250000</v>
      </c>
      <c r="N173" s="91">
        <v>14250000</v>
      </c>
      <c r="O173" s="91">
        <v>0</v>
      </c>
      <c r="P173" s="43"/>
      <c r="Q173" s="43"/>
      <c r="R173" s="43"/>
    </row>
    <row r="174" spans="1:18" ht="15.75" x14ac:dyDescent="0.2">
      <c r="A174" s="30" t="s">
        <v>369</v>
      </c>
      <c r="B174" s="73" t="s">
        <v>0</v>
      </c>
      <c r="C174" s="73" t="s">
        <v>0</v>
      </c>
      <c r="D174" s="73" t="s">
        <v>0</v>
      </c>
      <c r="E174" s="73" t="s">
        <v>0</v>
      </c>
      <c r="F174" s="73" t="s">
        <v>0</v>
      </c>
      <c r="G174" s="73" t="s">
        <v>0</v>
      </c>
      <c r="H174" s="73" t="s">
        <v>0</v>
      </c>
      <c r="I174" s="73" t="s">
        <v>0</v>
      </c>
      <c r="J174" s="78" t="s">
        <v>0</v>
      </c>
      <c r="K174" s="79" t="s">
        <v>0</v>
      </c>
      <c r="L174" s="78" t="s">
        <v>0</v>
      </c>
      <c r="M174" s="74">
        <f>M175</f>
        <v>0</v>
      </c>
      <c r="N174" s="74">
        <f t="shared" ref="N174:O174" si="56">N175</f>
        <v>0</v>
      </c>
      <c r="O174" s="74">
        <f t="shared" si="56"/>
        <v>7600000</v>
      </c>
    </row>
    <row r="175" spans="1:18" s="37" customFormat="1" ht="47.25" x14ac:dyDescent="0.2">
      <c r="A175" s="65" t="s">
        <v>281</v>
      </c>
      <c r="B175" s="89" t="s">
        <v>24</v>
      </c>
      <c r="C175" s="89" t="s">
        <v>17</v>
      </c>
      <c r="D175" s="89" t="s">
        <v>203</v>
      </c>
      <c r="E175" s="89" t="s">
        <v>265</v>
      </c>
      <c r="F175" s="89" t="s">
        <v>108</v>
      </c>
      <c r="G175" s="89" t="s">
        <v>65</v>
      </c>
      <c r="H175" s="89" t="s">
        <v>212</v>
      </c>
      <c r="I175" s="89" t="s">
        <v>200</v>
      </c>
      <c r="J175" s="90" t="s">
        <v>363</v>
      </c>
      <c r="K175" s="84">
        <v>50</v>
      </c>
      <c r="L175" s="90" t="s">
        <v>111</v>
      </c>
      <c r="M175" s="91">
        <v>0</v>
      </c>
      <c r="N175" s="91">
        <v>0</v>
      </c>
      <c r="O175" s="91">
        <v>7600000</v>
      </c>
      <c r="P175" s="43"/>
      <c r="Q175" s="43"/>
      <c r="R175" s="43"/>
    </row>
    <row r="176" spans="1:18" ht="15.75" x14ac:dyDescent="0.2">
      <c r="A176" s="30" t="s">
        <v>172</v>
      </c>
      <c r="B176" s="73" t="s">
        <v>0</v>
      </c>
      <c r="C176" s="73" t="s">
        <v>0</v>
      </c>
      <c r="D176" s="73" t="s">
        <v>0</v>
      </c>
      <c r="E176" s="73" t="s">
        <v>0</v>
      </c>
      <c r="F176" s="73" t="s">
        <v>0</v>
      </c>
      <c r="G176" s="73" t="s">
        <v>0</v>
      </c>
      <c r="H176" s="73" t="s">
        <v>0</v>
      </c>
      <c r="I176" s="73" t="s">
        <v>0</v>
      </c>
      <c r="J176" s="78" t="s">
        <v>0</v>
      </c>
      <c r="K176" s="79" t="s">
        <v>0</v>
      </c>
      <c r="L176" s="78" t="s">
        <v>0</v>
      </c>
      <c r="M176" s="74">
        <f>M177+M178</f>
        <v>10399396.08</v>
      </c>
      <c r="N176" s="74">
        <f t="shared" ref="N176:O176" si="57">N177+N178</f>
        <v>0</v>
      </c>
      <c r="O176" s="74">
        <f t="shared" si="57"/>
        <v>0</v>
      </c>
    </row>
    <row r="177" spans="1:18" s="37" customFormat="1" ht="47.25" x14ac:dyDescent="0.2">
      <c r="A177" s="65" t="s">
        <v>287</v>
      </c>
      <c r="B177" s="89" t="s">
        <v>24</v>
      </c>
      <c r="C177" s="89" t="s">
        <v>17</v>
      </c>
      <c r="D177" s="89" t="s">
        <v>203</v>
      </c>
      <c r="E177" s="89" t="s">
        <v>265</v>
      </c>
      <c r="F177" s="89" t="s">
        <v>108</v>
      </c>
      <c r="G177" s="89" t="s">
        <v>65</v>
      </c>
      <c r="H177" s="89" t="s">
        <v>212</v>
      </c>
      <c r="I177" s="89" t="s">
        <v>200</v>
      </c>
      <c r="J177" s="90" t="s">
        <v>363</v>
      </c>
      <c r="K177" s="84">
        <v>50</v>
      </c>
      <c r="L177" s="90" t="s">
        <v>61</v>
      </c>
      <c r="M177" s="91">
        <v>6650000</v>
      </c>
      <c r="N177" s="91">
        <v>0</v>
      </c>
      <c r="O177" s="91">
        <v>0</v>
      </c>
      <c r="P177" s="43"/>
      <c r="Q177" s="43"/>
      <c r="R177" s="43"/>
    </row>
    <row r="178" spans="1:18" s="37" customFormat="1" ht="47.25" x14ac:dyDescent="0.2">
      <c r="A178" s="150" t="s">
        <v>501</v>
      </c>
      <c r="B178" s="144" t="s">
        <v>24</v>
      </c>
      <c r="C178" s="144" t="s">
        <v>17</v>
      </c>
      <c r="D178" s="144" t="s">
        <v>203</v>
      </c>
      <c r="E178" s="144" t="s">
        <v>265</v>
      </c>
      <c r="F178" s="144" t="s">
        <v>108</v>
      </c>
      <c r="G178" s="144" t="s">
        <v>65</v>
      </c>
      <c r="H178" s="144" t="s">
        <v>212</v>
      </c>
      <c r="I178" s="144" t="s">
        <v>200</v>
      </c>
      <c r="J178" s="131" t="s">
        <v>363</v>
      </c>
      <c r="K178" s="134"/>
      <c r="L178" s="131">
        <v>2023</v>
      </c>
      <c r="M178" s="130">
        <v>3749396.08</v>
      </c>
      <c r="N178" s="130">
        <v>0</v>
      </c>
      <c r="O178" s="130">
        <v>0</v>
      </c>
      <c r="P178" s="43"/>
      <c r="Q178" s="43"/>
      <c r="R178" s="43"/>
    </row>
    <row r="179" spans="1:18" ht="15.75" x14ac:dyDescent="0.2">
      <c r="A179" s="30" t="s">
        <v>368</v>
      </c>
      <c r="B179" s="73" t="s">
        <v>0</v>
      </c>
      <c r="C179" s="73" t="s">
        <v>0</v>
      </c>
      <c r="D179" s="73" t="s">
        <v>0</v>
      </c>
      <c r="E179" s="73" t="s">
        <v>0</v>
      </c>
      <c r="F179" s="73" t="s">
        <v>0</v>
      </c>
      <c r="G179" s="73" t="s">
        <v>0</v>
      </c>
      <c r="H179" s="73" t="s">
        <v>0</v>
      </c>
      <c r="I179" s="73" t="s">
        <v>0</v>
      </c>
      <c r="J179" s="78" t="s">
        <v>0</v>
      </c>
      <c r="K179" s="79" t="s">
        <v>0</v>
      </c>
      <c r="L179" s="78" t="s">
        <v>0</v>
      </c>
      <c r="M179" s="74">
        <f>M180</f>
        <v>0</v>
      </c>
      <c r="N179" s="74">
        <f t="shared" ref="N179:O179" si="58">N180</f>
        <v>0</v>
      </c>
      <c r="O179" s="74">
        <f t="shared" si="58"/>
        <v>3800000</v>
      </c>
    </row>
    <row r="180" spans="1:18" s="37" customFormat="1" ht="47.25" x14ac:dyDescent="0.2">
      <c r="A180" s="65" t="s">
        <v>280</v>
      </c>
      <c r="B180" s="89" t="s">
        <v>24</v>
      </c>
      <c r="C180" s="89" t="s">
        <v>17</v>
      </c>
      <c r="D180" s="89" t="s">
        <v>203</v>
      </c>
      <c r="E180" s="89" t="s">
        <v>265</v>
      </c>
      <c r="F180" s="89" t="s">
        <v>108</v>
      </c>
      <c r="G180" s="89" t="s">
        <v>65</v>
      </c>
      <c r="H180" s="89" t="s">
        <v>212</v>
      </c>
      <c r="I180" s="89" t="s">
        <v>200</v>
      </c>
      <c r="J180" s="90" t="s">
        <v>363</v>
      </c>
      <c r="K180" s="84">
        <v>50</v>
      </c>
      <c r="L180" s="90" t="s">
        <v>111</v>
      </c>
      <c r="M180" s="91">
        <v>0</v>
      </c>
      <c r="N180" s="91">
        <v>0</v>
      </c>
      <c r="O180" s="91">
        <v>3800000</v>
      </c>
      <c r="P180" s="43"/>
      <c r="Q180" s="43"/>
      <c r="R180" s="43"/>
    </row>
    <row r="181" spans="1:18" ht="15.75" x14ac:dyDescent="0.2">
      <c r="A181" s="30" t="s">
        <v>367</v>
      </c>
      <c r="B181" s="73" t="s">
        <v>0</v>
      </c>
      <c r="C181" s="73" t="s">
        <v>0</v>
      </c>
      <c r="D181" s="73" t="s">
        <v>0</v>
      </c>
      <c r="E181" s="73" t="s">
        <v>0</v>
      </c>
      <c r="F181" s="73" t="s">
        <v>0</v>
      </c>
      <c r="G181" s="73" t="s">
        <v>0</v>
      </c>
      <c r="H181" s="73" t="s">
        <v>0</v>
      </c>
      <c r="I181" s="73" t="s">
        <v>0</v>
      </c>
      <c r="J181" s="78" t="s">
        <v>0</v>
      </c>
      <c r="K181" s="79" t="s">
        <v>0</v>
      </c>
      <c r="L181" s="78" t="s">
        <v>0</v>
      </c>
      <c r="M181" s="74">
        <f>M182</f>
        <v>0</v>
      </c>
      <c r="N181" s="74">
        <f t="shared" ref="N181:O181" si="59">N182</f>
        <v>0</v>
      </c>
      <c r="O181" s="74">
        <f t="shared" si="59"/>
        <v>5225000</v>
      </c>
    </row>
    <row r="182" spans="1:18" s="37" customFormat="1" ht="47.25" x14ac:dyDescent="0.2">
      <c r="A182" s="65" t="s">
        <v>278</v>
      </c>
      <c r="B182" s="89" t="s">
        <v>24</v>
      </c>
      <c r="C182" s="89" t="s">
        <v>17</v>
      </c>
      <c r="D182" s="89" t="s">
        <v>203</v>
      </c>
      <c r="E182" s="89" t="s">
        <v>265</v>
      </c>
      <c r="F182" s="89" t="s">
        <v>108</v>
      </c>
      <c r="G182" s="89" t="s">
        <v>65</v>
      </c>
      <c r="H182" s="89" t="s">
        <v>212</v>
      </c>
      <c r="I182" s="89" t="s">
        <v>200</v>
      </c>
      <c r="J182" s="90" t="s">
        <v>363</v>
      </c>
      <c r="K182" s="84">
        <v>50</v>
      </c>
      <c r="L182" s="90" t="s">
        <v>111</v>
      </c>
      <c r="M182" s="91">
        <v>0</v>
      </c>
      <c r="N182" s="91">
        <v>0</v>
      </c>
      <c r="O182" s="91">
        <v>5225000</v>
      </c>
      <c r="P182" s="43"/>
      <c r="Q182" s="43"/>
      <c r="R182" s="43"/>
    </row>
    <row r="183" spans="1:18" ht="31.5" x14ac:dyDescent="0.2">
      <c r="A183" s="30" t="s">
        <v>365</v>
      </c>
      <c r="B183" s="73" t="s">
        <v>0</v>
      </c>
      <c r="C183" s="73" t="s">
        <v>0</v>
      </c>
      <c r="D183" s="73" t="s">
        <v>0</v>
      </c>
      <c r="E183" s="73" t="s">
        <v>0</v>
      </c>
      <c r="F183" s="73" t="s">
        <v>0</v>
      </c>
      <c r="G183" s="73" t="s">
        <v>0</v>
      </c>
      <c r="H183" s="73" t="s">
        <v>0</v>
      </c>
      <c r="I183" s="73" t="s">
        <v>0</v>
      </c>
      <c r="J183" s="78" t="s">
        <v>0</v>
      </c>
      <c r="K183" s="79" t="s">
        <v>0</v>
      </c>
      <c r="L183" s="78" t="s">
        <v>0</v>
      </c>
      <c r="M183" s="74">
        <f>M184</f>
        <v>0</v>
      </c>
      <c r="N183" s="74">
        <f t="shared" ref="N183:O183" si="60">N184</f>
        <v>0</v>
      </c>
      <c r="O183" s="74">
        <f t="shared" si="60"/>
        <v>3800000</v>
      </c>
    </row>
    <row r="184" spans="1:18" s="37" customFormat="1" ht="63" x14ac:dyDescent="0.2">
      <c r="A184" s="65" t="s">
        <v>279</v>
      </c>
      <c r="B184" s="89" t="s">
        <v>24</v>
      </c>
      <c r="C184" s="89" t="s">
        <v>17</v>
      </c>
      <c r="D184" s="89" t="s">
        <v>203</v>
      </c>
      <c r="E184" s="89" t="s">
        <v>265</v>
      </c>
      <c r="F184" s="89" t="s">
        <v>108</v>
      </c>
      <c r="G184" s="89" t="s">
        <v>65</v>
      </c>
      <c r="H184" s="89" t="s">
        <v>212</v>
      </c>
      <c r="I184" s="89" t="s">
        <v>200</v>
      </c>
      <c r="J184" s="90" t="s">
        <v>363</v>
      </c>
      <c r="K184" s="84">
        <v>50</v>
      </c>
      <c r="L184" s="90" t="s">
        <v>111</v>
      </c>
      <c r="M184" s="91">
        <v>0</v>
      </c>
      <c r="N184" s="91">
        <v>0</v>
      </c>
      <c r="O184" s="91">
        <v>3800000</v>
      </c>
      <c r="P184" s="43"/>
      <c r="Q184" s="43"/>
      <c r="R184" s="43"/>
    </row>
    <row r="185" spans="1:18" ht="15.75" x14ac:dyDescent="0.2">
      <c r="A185" s="30" t="s">
        <v>364</v>
      </c>
      <c r="B185" s="73" t="s">
        <v>0</v>
      </c>
      <c r="C185" s="73" t="s">
        <v>0</v>
      </c>
      <c r="D185" s="73" t="s">
        <v>0</v>
      </c>
      <c r="E185" s="73" t="s">
        <v>0</v>
      </c>
      <c r="F185" s="73" t="s">
        <v>0</v>
      </c>
      <c r="G185" s="73" t="s">
        <v>0</v>
      </c>
      <c r="H185" s="73" t="s">
        <v>0</v>
      </c>
      <c r="I185" s="73" t="s">
        <v>0</v>
      </c>
      <c r="J185" s="78" t="s">
        <v>0</v>
      </c>
      <c r="K185" s="79" t="s">
        <v>0</v>
      </c>
      <c r="L185" s="78" t="s">
        <v>0</v>
      </c>
      <c r="M185" s="74">
        <f>M186</f>
        <v>0</v>
      </c>
      <c r="N185" s="74">
        <f t="shared" ref="N185:O185" si="61">N186</f>
        <v>0</v>
      </c>
      <c r="O185" s="74">
        <f t="shared" si="61"/>
        <v>7125000</v>
      </c>
    </row>
    <row r="186" spans="1:18" s="37" customFormat="1" ht="47.25" x14ac:dyDescent="0.2">
      <c r="A186" s="65" t="s">
        <v>288</v>
      </c>
      <c r="B186" s="89" t="s">
        <v>24</v>
      </c>
      <c r="C186" s="89" t="s">
        <v>17</v>
      </c>
      <c r="D186" s="89" t="s">
        <v>203</v>
      </c>
      <c r="E186" s="89" t="s">
        <v>265</v>
      </c>
      <c r="F186" s="89" t="s">
        <v>108</v>
      </c>
      <c r="G186" s="89" t="s">
        <v>65</v>
      </c>
      <c r="H186" s="89" t="s">
        <v>212</v>
      </c>
      <c r="I186" s="89" t="s">
        <v>200</v>
      </c>
      <c r="J186" s="90" t="s">
        <v>363</v>
      </c>
      <c r="K186" s="84">
        <v>50</v>
      </c>
      <c r="L186" s="90" t="s">
        <v>111</v>
      </c>
      <c r="M186" s="91">
        <v>0</v>
      </c>
      <c r="N186" s="91">
        <v>0</v>
      </c>
      <c r="O186" s="91">
        <v>7125000</v>
      </c>
      <c r="P186" s="43"/>
      <c r="Q186" s="43"/>
      <c r="R186" s="43"/>
    </row>
    <row r="187" spans="1:18" ht="15.75" x14ac:dyDescent="0.2">
      <c r="A187" s="30" t="s">
        <v>174</v>
      </c>
      <c r="B187" s="73" t="s">
        <v>0</v>
      </c>
      <c r="C187" s="73" t="s">
        <v>0</v>
      </c>
      <c r="D187" s="73" t="s">
        <v>0</v>
      </c>
      <c r="E187" s="73" t="s">
        <v>0</v>
      </c>
      <c r="F187" s="73" t="s">
        <v>0</v>
      </c>
      <c r="G187" s="73" t="s">
        <v>0</v>
      </c>
      <c r="H187" s="73" t="s">
        <v>0</v>
      </c>
      <c r="I187" s="73" t="s">
        <v>0</v>
      </c>
      <c r="J187" s="78" t="s">
        <v>0</v>
      </c>
      <c r="K187" s="79" t="s">
        <v>0</v>
      </c>
      <c r="L187" s="78" t="s">
        <v>0</v>
      </c>
      <c r="M187" s="74">
        <f>M188</f>
        <v>0</v>
      </c>
      <c r="N187" s="74">
        <f t="shared" ref="N187:O187" si="62">N188</f>
        <v>4750000</v>
      </c>
      <c r="O187" s="74">
        <f t="shared" si="62"/>
        <v>0</v>
      </c>
    </row>
    <row r="188" spans="1:18" s="37" customFormat="1" ht="47.25" x14ac:dyDescent="0.2">
      <c r="A188" s="65" t="s">
        <v>283</v>
      </c>
      <c r="B188" s="89" t="s">
        <v>24</v>
      </c>
      <c r="C188" s="89" t="s">
        <v>17</v>
      </c>
      <c r="D188" s="89" t="s">
        <v>203</v>
      </c>
      <c r="E188" s="89" t="s">
        <v>265</v>
      </c>
      <c r="F188" s="89" t="s">
        <v>108</v>
      </c>
      <c r="G188" s="89" t="s">
        <v>65</v>
      </c>
      <c r="H188" s="89" t="s">
        <v>212</v>
      </c>
      <c r="I188" s="89" t="s">
        <v>200</v>
      </c>
      <c r="J188" s="90" t="s">
        <v>243</v>
      </c>
      <c r="K188" s="84">
        <v>3500</v>
      </c>
      <c r="L188" s="90" t="s">
        <v>55</v>
      </c>
      <c r="M188" s="91">
        <v>0</v>
      </c>
      <c r="N188" s="91">
        <v>4750000</v>
      </c>
      <c r="O188" s="91">
        <v>0</v>
      </c>
      <c r="P188" s="43"/>
      <c r="Q188" s="43"/>
      <c r="R188" s="43"/>
    </row>
    <row r="189" spans="1:18" s="37" customFormat="1" ht="15.75" x14ac:dyDescent="0.2">
      <c r="A189" s="30" t="s">
        <v>178</v>
      </c>
      <c r="B189" s="73" t="s">
        <v>0</v>
      </c>
      <c r="C189" s="73" t="s">
        <v>0</v>
      </c>
      <c r="D189" s="73" t="s">
        <v>0</v>
      </c>
      <c r="E189" s="73" t="s">
        <v>0</v>
      </c>
      <c r="F189" s="73" t="s">
        <v>0</v>
      </c>
      <c r="G189" s="73" t="s">
        <v>0</v>
      </c>
      <c r="H189" s="73" t="s">
        <v>0</v>
      </c>
      <c r="I189" s="73" t="s">
        <v>0</v>
      </c>
      <c r="J189" s="78" t="s">
        <v>0</v>
      </c>
      <c r="K189" s="79" t="s">
        <v>0</v>
      </c>
      <c r="L189" s="78" t="s">
        <v>0</v>
      </c>
      <c r="M189" s="74">
        <f>M190</f>
        <v>2852071</v>
      </c>
      <c r="N189" s="74">
        <f t="shared" ref="N189:O189" si="63">N190</f>
        <v>0</v>
      </c>
      <c r="O189" s="74">
        <f t="shared" si="63"/>
        <v>0</v>
      </c>
      <c r="P189" s="43"/>
      <c r="Q189" s="43"/>
      <c r="R189" s="43"/>
    </row>
    <row r="190" spans="1:18" s="37" customFormat="1" ht="47.25" x14ac:dyDescent="0.2">
      <c r="A190" s="65" t="s">
        <v>532</v>
      </c>
      <c r="B190" s="89" t="s">
        <v>24</v>
      </c>
      <c r="C190" s="89" t="s">
        <v>17</v>
      </c>
      <c r="D190" s="89" t="s">
        <v>203</v>
      </c>
      <c r="E190" s="89" t="s">
        <v>265</v>
      </c>
      <c r="F190" s="89" t="s">
        <v>108</v>
      </c>
      <c r="G190" s="89" t="s">
        <v>65</v>
      </c>
      <c r="H190" s="89" t="s">
        <v>212</v>
      </c>
      <c r="I190" s="89" t="s">
        <v>200</v>
      </c>
      <c r="J190" s="90" t="s">
        <v>243</v>
      </c>
      <c r="K190" s="84">
        <v>700</v>
      </c>
      <c r="L190" s="90" t="s">
        <v>61</v>
      </c>
      <c r="M190" s="91">
        <v>2852071</v>
      </c>
      <c r="N190" s="91">
        <v>0</v>
      </c>
      <c r="O190" s="91">
        <v>0</v>
      </c>
      <c r="P190" s="43"/>
      <c r="Q190" s="43"/>
      <c r="R190" s="43"/>
    </row>
    <row r="191" spans="1:18" ht="47.25" x14ac:dyDescent="0.2">
      <c r="A191" s="30" t="s">
        <v>358</v>
      </c>
      <c r="B191" s="73" t="s">
        <v>0</v>
      </c>
      <c r="C191" s="73" t="s">
        <v>0</v>
      </c>
      <c r="D191" s="73" t="s">
        <v>0</v>
      </c>
      <c r="E191" s="73" t="s">
        <v>0</v>
      </c>
      <c r="F191" s="73" t="s">
        <v>0</v>
      </c>
      <c r="G191" s="73" t="s">
        <v>0</v>
      </c>
      <c r="H191" s="73" t="s">
        <v>0</v>
      </c>
      <c r="I191" s="73" t="s">
        <v>0</v>
      </c>
      <c r="J191" s="78" t="s">
        <v>0</v>
      </c>
      <c r="K191" s="79" t="s">
        <v>0</v>
      </c>
      <c r="L191" s="78" t="s">
        <v>0</v>
      </c>
      <c r="M191" s="74">
        <f>M192</f>
        <v>0</v>
      </c>
      <c r="N191" s="74">
        <f t="shared" ref="N191:O191" si="64">N192</f>
        <v>0</v>
      </c>
      <c r="O191" s="74">
        <f t="shared" si="64"/>
        <v>2850000</v>
      </c>
    </row>
    <row r="192" spans="1:18" s="37" customFormat="1" ht="47.25" x14ac:dyDescent="0.2">
      <c r="A192" s="65" t="s">
        <v>277</v>
      </c>
      <c r="B192" s="89" t="s">
        <v>24</v>
      </c>
      <c r="C192" s="89" t="s">
        <v>17</v>
      </c>
      <c r="D192" s="89" t="s">
        <v>203</v>
      </c>
      <c r="E192" s="89" t="s">
        <v>265</v>
      </c>
      <c r="F192" s="89" t="s">
        <v>108</v>
      </c>
      <c r="G192" s="89" t="s">
        <v>65</v>
      </c>
      <c r="H192" s="89" t="s">
        <v>212</v>
      </c>
      <c r="I192" s="89" t="s">
        <v>200</v>
      </c>
      <c r="J192" s="90" t="s">
        <v>363</v>
      </c>
      <c r="K192" s="84">
        <v>50</v>
      </c>
      <c r="L192" s="90" t="s">
        <v>111</v>
      </c>
      <c r="M192" s="91">
        <v>0</v>
      </c>
      <c r="N192" s="91">
        <v>0</v>
      </c>
      <c r="O192" s="91">
        <v>2850000</v>
      </c>
      <c r="P192" s="43"/>
      <c r="Q192" s="43"/>
      <c r="R192" s="43"/>
    </row>
    <row r="193" spans="1:18" ht="47.25" x14ac:dyDescent="0.2">
      <c r="A193" s="30" t="s">
        <v>211</v>
      </c>
      <c r="B193" s="73" t="s">
        <v>0</v>
      </c>
      <c r="C193" s="73" t="s">
        <v>0</v>
      </c>
      <c r="D193" s="73" t="s">
        <v>0</v>
      </c>
      <c r="E193" s="73" t="s">
        <v>0</v>
      </c>
      <c r="F193" s="73" t="s">
        <v>0</v>
      </c>
      <c r="G193" s="73" t="s">
        <v>0</v>
      </c>
      <c r="H193" s="73" t="s">
        <v>0</v>
      </c>
      <c r="I193" s="73" t="s">
        <v>0</v>
      </c>
      <c r="J193" s="78" t="s">
        <v>0</v>
      </c>
      <c r="K193" s="79" t="s">
        <v>0</v>
      </c>
      <c r="L193" s="78" t="s">
        <v>0</v>
      </c>
      <c r="M193" s="74">
        <f>M194</f>
        <v>0</v>
      </c>
      <c r="N193" s="74">
        <f t="shared" ref="N193:O193" si="65">N194</f>
        <v>2375000</v>
      </c>
      <c r="O193" s="74">
        <f t="shared" si="65"/>
        <v>0</v>
      </c>
    </row>
    <row r="194" spans="1:18" s="37" customFormat="1" ht="47.25" x14ac:dyDescent="0.2">
      <c r="A194" s="65" t="s">
        <v>289</v>
      </c>
      <c r="B194" s="89" t="s">
        <v>24</v>
      </c>
      <c r="C194" s="89" t="s">
        <v>17</v>
      </c>
      <c r="D194" s="89" t="s">
        <v>203</v>
      </c>
      <c r="E194" s="89" t="s">
        <v>265</v>
      </c>
      <c r="F194" s="89" t="s">
        <v>108</v>
      </c>
      <c r="G194" s="89" t="s">
        <v>65</v>
      </c>
      <c r="H194" s="89" t="s">
        <v>212</v>
      </c>
      <c r="I194" s="89" t="s">
        <v>200</v>
      </c>
      <c r="J194" s="90" t="s">
        <v>363</v>
      </c>
      <c r="K194" s="84">
        <v>50</v>
      </c>
      <c r="L194" s="90" t="s">
        <v>55</v>
      </c>
      <c r="M194" s="91">
        <v>0</v>
      </c>
      <c r="N194" s="91">
        <v>2375000</v>
      </c>
      <c r="O194" s="91">
        <v>0</v>
      </c>
      <c r="P194" s="43"/>
      <c r="Q194" s="43"/>
      <c r="R194" s="43"/>
    </row>
    <row r="195" spans="1:18" ht="31.5" x14ac:dyDescent="0.2">
      <c r="A195" s="30" t="s">
        <v>214</v>
      </c>
      <c r="B195" s="73" t="s">
        <v>0</v>
      </c>
      <c r="C195" s="73" t="s">
        <v>0</v>
      </c>
      <c r="D195" s="73" t="s">
        <v>0</v>
      </c>
      <c r="E195" s="73" t="s">
        <v>0</v>
      </c>
      <c r="F195" s="73" t="s">
        <v>0</v>
      </c>
      <c r="G195" s="73" t="s">
        <v>0</v>
      </c>
      <c r="H195" s="73" t="s">
        <v>0</v>
      </c>
      <c r="I195" s="73" t="s">
        <v>0</v>
      </c>
      <c r="J195" s="78" t="s">
        <v>0</v>
      </c>
      <c r="K195" s="79" t="s">
        <v>0</v>
      </c>
      <c r="L195" s="78" t="s">
        <v>0</v>
      </c>
      <c r="M195" s="74">
        <f>M196</f>
        <v>0</v>
      </c>
      <c r="N195" s="74">
        <f t="shared" ref="N195:O195" si="66">N196</f>
        <v>7982071</v>
      </c>
      <c r="O195" s="74">
        <f t="shared" si="66"/>
        <v>0</v>
      </c>
    </row>
    <row r="196" spans="1:18" s="37" customFormat="1" ht="47.25" x14ac:dyDescent="0.2">
      <c r="A196" s="65" t="s">
        <v>285</v>
      </c>
      <c r="B196" s="89" t="s">
        <v>24</v>
      </c>
      <c r="C196" s="89" t="s">
        <v>17</v>
      </c>
      <c r="D196" s="89" t="s">
        <v>203</v>
      </c>
      <c r="E196" s="89" t="s">
        <v>265</v>
      </c>
      <c r="F196" s="89" t="s">
        <v>108</v>
      </c>
      <c r="G196" s="89" t="s">
        <v>65</v>
      </c>
      <c r="H196" s="89" t="s">
        <v>212</v>
      </c>
      <c r="I196" s="89" t="s">
        <v>200</v>
      </c>
      <c r="J196" s="90" t="s">
        <v>363</v>
      </c>
      <c r="K196" s="84">
        <v>50</v>
      </c>
      <c r="L196" s="90" t="s">
        <v>55</v>
      </c>
      <c r="M196" s="91">
        <v>0</v>
      </c>
      <c r="N196" s="91">
        <v>7982071</v>
      </c>
      <c r="O196" s="91">
        <v>0</v>
      </c>
      <c r="P196" s="43"/>
      <c r="Q196" s="43"/>
      <c r="R196" s="43"/>
    </row>
    <row r="197" spans="1:18" s="37" customFormat="1" ht="31.5" x14ac:dyDescent="0.2">
      <c r="A197" s="127" t="s">
        <v>357</v>
      </c>
      <c r="B197" s="128"/>
      <c r="C197" s="128"/>
      <c r="D197" s="128"/>
      <c r="E197" s="128"/>
      <c r="F197" s="128"/>
      <c r="G197" s="128"/>
      <c r="H197" s="128"/>
      <c r="I197" s="128"/>
      <c r="J197" s="138"/>
      <c r="K197" s="133"/>
      <c r="L197" s="138"/>
      <c r="M197" s="129">
        <f>M198</f>
        <v>19000000</v>
      </c>
      <c r="N197" s="129">
        <f t="shared" ref="N197:O197" si="67">N198</f>
        <v>0</v>
      </c>
      <c r="O197" s="129">
        <f t="shared" si="67"/>
        <v>0</v>
      </c>
      <c r="P197" s="43"/>
      <c r="Q197" s="43"/>
      <c r="R197" s="43"/>
    </row>
    <row r="198" spans="1:18" s="37" customFormat="1" ht="47.25" x14ac:dyDescent="0.2">
      <c r="A198" s="150" t="s">
        <v>503</v>
      </c>
      <c r="B198" s="144" t="s">
        <v>24</v>
      </c>
      <c r="C198" s="144" t="s">
        <v>17</v>
      </c>
      <c r="D198" s="144" t="s">
        <v>203</v>
      </c>
      <c r="E198" s="144" t="s">
        <v>265</v>
      </c>
      <c r="F198" s="144" t="s">
        <v>108</v>
      </c>
      <c r="G198" s="144" t="s">
        <v>65</v>
      </c>
      <c r="H198" s="144" t="s">
        <v>212</v>
      </c>
      <c r="I198" s="144" t="s">
        <v>200</v>
      </c>
      <c r="J198" s="131" t="s">
        <v>363</v>
      </c>
      <c r="K198" s="134">
        <v>65</v>
      </c>
      <c r="L198" s="131">
        <v>2023</v>
      </c>
      <c r="M198" s="130">
        <v>19000000</v>
      </c>
      <c r="N198" s="130">
        <v>0</v>
      </c>
      <c r="O198" s="130">
        <v>0</v>
      </c>
      <c r="P198" s="43"/>
      <c r="Q198" s="43"/>
      <c r="R198" s="43"/>
    </row>
    <row r="199" spans="1:18" ht="31.5" x14ac:dyDescent="0.2">
      <c r="A199" s="30" t="s">
        <v>362</v>
      </c>
      <c r="B199" s="73" t="s">
        <v>0</v>
      </c>
      <c r="C199" s="73" t="s">
        <v>0</v>
      </c>
      <c r="D199" s="73" t="s">
        <v>0</v>
      </c>
      <c r="E199" s="73" t="s">
        <v>0</v>
      </c>
      <c r="F199" s="73" t="s">
        <v>0</v>
      </c>
      <c r="G199" s="73" t="s">
        <v>0</v>
      </c>
      <c r="H199" s="73" t="s">
        <v>0</v>
      </c>
      <c r="I199" s="73" t="s">
        <v>0</v>
      </c>
      <c r="J199" s="78" t="s">
        <v>0</v>
      </c>
      <c r="K199" s="79" t="s">
        <v>0</v>
      </c>
      <c r="L199" s="78" t="s">
        <v>0</v>
      </c>
      <c r="M199" s="74">
        <f>M200</f>
        <v>2660000</v>
      </c>
      <c r="N199" s="74">
        <f t="shared" ref="N199:O199" si="68">N200</f>
        <v>0</v>
      </c>
      <c r="O199" s="74">
        <f t="shared" si="68"/>
        <v>0</v>
      </c>
    </row>
    <row r="200" spans="1:18" s="37" customFormat="1" ht="47.25" x14ac:dyDescent="0.2">
      <c r="A200" s="65" t="s">
        <v>286</v>
      </c>
      <c r="B200" s="89" t="s">
        <v>24</v>
      </c>
      <c r="C200" s="89" t="s">
        <v>17</v>
      </c>
      <c r="D200" s="89" t="s">
        <v>203</v>
      </c>
      <c r="E200" s="89" t="s">
        <v>265</v>
      </c>
      <c r="F200" s="89" t="s">
        <v>108</v>
      </c>
      <c r="G200" s="89" t="s">
        <v>65</v>
      </c>
      <c r="H200" s="89" t="s">
        <v>212</v>
      </c>
      <c r="I200" s="89" t="s">
        <v>200</v>
      </c>
      <c r="J200" s="90" t="s">
        <v>243</v>
      </c>
      <c r="K200" s="84">
        <v>1200</v>
      </c>
      <c r="L200" s="90" t="s">
        <v>61</v>
      </c>
      <c r="M200" s="91">
        <v>2660000</v>
      </c>
      <c r="N200" s="91">
        <v>0</v>
      </c>
      <c r="O200" s="91">
        <v>0</v>
      </c>
      <c r="P200" s="43"/>
      <c r="Q200" s="43"/>
      <c r="R200" s="43"/>
    </row>
    <row r="201" spans="1:18" ht="31.5" x14ac:dyDescent="0.2">
      <c r="A201" s="30" t="s">
        <v>262</v>
      </c>
      <c r="B201" s="73" t="s">
        <v>0</v>
      </c>
      <c r="C201" s="73" t="s">
        <v>0</v>
      </c>
      <c r="D201" s="73" t="s">
        <v>0</v>
      </c>
      <c r="E201" s="73" t="s">
        <v>0</v>
      </c>
      <c r="F201" s="73" t="s">
        <v>0</v>
      </c>
      <c r="G201" s="73" t="s">
        <v>0</v>
      </c>
      <c r="H201" s="73" t="s">
        <v>0</v>
      </c>
      <c r="I201" s="73" t="s">
        <v>0</v>
      </c>
      <c r="J201" s="78" t="s">
        <v>0</v>
      </c>
      <c r="K201" s="79" t="s">
        <v>0</v>
      </c>
      <c r="L201" s="78" t="s">
        <v>0</v>
      </c>
      <c r="M201" s="74">
        <f>M202</f>
        <v>4275000</v>
      </c>
      <c r="N201" s="74">
        <f t="shared" ref="N201:O201" si="69">N202</f>
        <v>0</v>
      </c>
      <c r="O201" s="74">
        <f t="shared" si="69"/>
        <v>0</v>
      </c>
    </row>
    <row r="202" spans="1:18" s="37" customFormat="1" ht="63" x14ac:dyDescent="0.2">
      <c r="A202" s="65" t="s">
        <v>533</v>
      </c>
      <c r="B202" s="89" t="s">
        <v>24</v>
      </c>
      <c r="C202" s="89" t="s">
        <v>17</v>
      </c>
      <c r="D202" s="89" t="s">
        <v>203</v>
      </c>
      <c r="E202" s="89" t="s">
        <v>265</v>
      </c>
      <c r="F202" s="89" t="s">
        <v>108</v>
      </c>
      <c r="G202" s="89" t="s">
        <v>65</v>
      </c>
      <c r="H202" s="89" t="s">
        <v>212</v>
      </c>
      <c r="I202" s="89" t="s">
        <v>200</v>
      </c>
      <c r="J202" s="90" t="s">
        <v>243</v>
      </c>
      <c r="K202" s="84">
        <v>4100</v>
      </c>
      <c r="L202" s="90" t="s">
        <v>61</v>
      </c>
      <c r="M202" s="91">
        <v>4275000</v>
      </c>
      <c r="N202" s="91">
        <v>0</v>
      </c>
      <c r="O202" s="91">
        <v>0</v>
      </c>
      <c r="P202" s="43"/>
      <c r="Q202" s="43"/>
      <c r="R202" s="43"/>
    </row>
    <row r="203" spans="1:18" ht="31.5" x14ac:dyDescent="0.2">
      <c r="A203" s="30" t="s">
        <v>355</v>
      </c>
      <c r="B203" s="73" t="s">
        <v>0</v>
      </c>
      <c r="C203" s="73" t="s">
        <v>0</v>
      </c>
      <c r="D203" s="73" t="s">
        <v>0</v>
      </c>
      <c r="E203" s="73" t="s">
        <v>0</v>
      </c>
      <c r="F203" s="73" t="s">
        <v>0</v>
      </c>
      <c r="G203" s="73" t="s">
        <v>0</v>
      </c>
      <c r="H203" s="73" t="s">
        <v>0</v>
      </c>
      <c r="I203" s="73" t="s">
        <v>0</v>
      </c>
      <c r="J203" s="78" t="s">
        <v>0</v>
      </c>
      <c r="K203" s="79" t="s">
        <v>0</v>
      </c>
      <c r="L203" s="78" t="s">
        <v>0</v>
      </c>
      <c r="M203" s="74">
        <f>M204</f>
        <v>1900000</v>
      </c>
      <c r="N203" s="74">
        <f t="shared" ref="N203:O203" si="70">N204</f>
        <v>0</v>
      </c>
      <c r="O203" s="74">
        <f t="shared" si="70"/>
        <v>0</v>
      </c>
    </row>
    <row r="204" spans="1:18" s="37" customFormat="1" ht="63" x14ac:dyDescent="0.2">
      <c r="A204" s="65" t="s">
        <v>282</v>
      </c>
      <c r="B204" s="89" t="s">
        <v>24</v>
      </c>
      <c r="C204" s="89" t="s">
        <v>17</v>
      </c>
      <c r="D204" s="89" t="s">
        <v>203</v>
      </c>
      <c r="E204" s="89" t="s">
        <v>265</v>
      </c>
      <c r="F204" s="89" t="s">
        <v>108</v>
      </c>
      <c r="G204" s="89" t="s">
        <v>65</v>
      </c>
      <c r="H204" s="89" t="s">
        <v>212</v>
      </c>
      <c r="I204" s="89" t="s">
        <v>200</v>
      </c>
      <c r="J204" s="90" t="s">
        <v>243</v>
      </c>
      <c r="K204" s="84">
        <v>2000</v>
      </c>
      <c r="L204" s="90" t="s">
        <v>61</v>
      </c>
      <c r="M204" s="91">
        <v>1900000</v>
      </c>
      <c r="N204" s="91">
        <v>0</v>
      </c>
      <c r="O204" s="91">
        <v>0</v>
      </c>
      <c r="P204" s="43"/>
      <c r="Q204" s="43"/>
      <c r="R204" s="43"/>
    </row>
    <row r="205" spans="1:18" ht="63" x14ac:dyDescent="0.2">
      <c r="A205" s="30" t="s">
        <v>276</v>
      </c>
      <c r="B205" s="73" t="s">
        <v>24</v>
      </c>
      <c r="C205" s="73" t="s">
        <v>17</v>
      </c>
      <c r="D205" s="73" t="s">
        <v>106</v>
      </c>
      <c r="E205" s="73" t="s">
        <v>0</v>
      </c>
      <c r="F205" s="73" t="s">
        <v>0</v>
      </c>
      <c r="G205" s="73" t="s">
        <v>0</v>
      </c>
      <c r="H205" s="75" t="s">
        <v>0</v>
      </c>
      <c r="I205" s="75" t="s">
        <v>0</v>
      </c>
      <c r="J205" s="76" t="s">
        <v>0</v>
      </c>
      <c r="K205" s="77"/>
      <c r="L205" s="76" t="s">
        <v>0</v>
      </c>
      <c r="M205" s="74">
        <f>M206</f>
        <v>432231304.99000001</v>
      </c>
      <c r="N205" s="74">
        <f t="shared" ref="N205:O209" si="71">N206</f>
        <v>187000000</v>
      </c>
      <c r="O205" s="74">
        <f t="shared" si="71"/>
        <v>375000000</v>
      </c>
    </row>
    <row r="206" spans="1:18" ht="63" x14ac:dyDescent="0.2">
      <c r="A206" s="30" t="s">
        <v>275</v>
      </c>
      <c r="B206" s="73" t="s">
        <v>24</v>
      </c>
      <c r="C206" s="73" t="s">
        <v>17</v>
      </c>
      <c r="D206" s="73" t="s">
        <v>106</v>
      </c>
      <c r="E206" s="73" t="s">
        <v>265</v>
      </c>
      <c r="F206" s="73" t="s">
        <v>0</v>
      </c>
      <c r="G206" s="73" t="s">
        <v>0</v>
      </c>
      <c r="H206" s="75" t="s">
        <v>0</v>
      </c>
      <c r="I206" s="75" t="s">
        <v>0</v>
      </c>
      <c r="J206" s="76" t="s">
        <v>0</v>
      </c>
      <c r="K206" s="77"/>
      <c r="L206" s="76" t="s">
        <v>0</v>
      </c>
      <c r="M206" s="74">
        <f>M207</f>
        <v>432231304.99000001</v>
      </c>
      <c r="N206" s="74">
        <f t="shared" si="71"/>
        <v>187000000</v>
      </c>
      <c r="O206" s="74">
        <f t="shared" si="71"/>
        <v>375000000</v>
      </c>
    </row>
    <row r="207" spans="1:18" ht="15.75" x14ac:dyDescent="0.2">
      <c r="A207" s="82" t="s">
        <v>107</v>
      </c>
      <c r="B207" s="73" t="s">
        <v>24</v>
      </c>
      <c r="C207" s="73" t="s">
        <v>17</v>
      </c>
      <c r="D207" s="73" t="s">
        <v>106</v>
      </c>
      <c r="E207" s="73" t="s">
        <v>265</v>
      </c>
      <c r="F207" s="73" t="s">
        <v>108</v>
      </c>
      <c r="G207" s="73" t="s">
        <v>0</v>
      </c>
      <c r="H207" s="73" t="s">
        <v>0</v>
      </c>
      <c r="I207" s="73" t="s">
        <v>0</v>
      </c>
      <c r="J207" s="78" t="s">
        <v>0</v>
      </c>
      <c r="K207" s="79"/>
      <c r="L207" s="78" t="s">
        <v>0</v>
      </c>
      <c r="M207" s="74">
        <f>M208</f>
        <v>432231304.99000001</v>
      </c>
      <c r="N207" s="74">
        <f t="shared" si="71"/>
        <v>187000000</v>
      </c>
      <c r="O207" s="74">
        <f t="shared" si="71"/>
        <v>375000000</v>
      </c>
    </row>
    <row r="208" spans="1:18" ht="15.75" x14ac:dyDescent="0.2">
      <c r="A208" s="82" t="s">
        <v>109</v>
      </c>
      <c r="B208" s="73" t="s">
        <v>24</v>
      </c>
      <c r="C208" s="73" t="s">
        <v>17</v>
      </c>
      <c r="D208" s="73" t="s">
        <v>106</v>
      </c>
      <c r="E208" s="73" t="s">
        <v>265</v>
      </c>
      <c r="F208" s="73" t="s">
        <v>108</v>
      </c>
      <c r="G208" s="73" t="s">
        <v>65</v>
      </c>
      <c r="H208" s="73" t="s">
        <v>0</v>
      </c>
      <c r="I208" s="73" t="s">
        <v>0</v>
      </c>
      <c r="J208" s="78" t="s">
        <v>0</v>
      </c>
      <c r="K208" s="79"/>
      <c r="L208" s="78" t="s">
        <v>0</v>
      </c>
      <c r="M208" s="74">
        <f>M209</f>
        <v>432231304.99000001</v>
      </c>
      <c r="N208" s="74">
        <f t="shared" si="71"/>
        <v>187000000</v>
      </c>
      <c r="O208" s="74">
        <f t="shared" si="71"/>
        <v>375000000</v>
      </c>
    </row>
    <row r="209" spans="1:18" ht="47.25" x14ac:dyDescent="0.2">
      <c r="A209" s="30" t="s">
        <v>216</v>
      </c>
      <c r="B209" s="73" t="s">
        <v>24</v>
      </c>
      <c r="C209" s="73" t="s">
        <v>17</v>
      </c>
      <c r="D209" s="73" t="s">
        <v>106</v>
      </c>
      <c r="E209" s="73" t="s">
        <v>265</v>
      </c>
      <c r="F209" s="73" t="s">
        <v>108</v>
      </c>
      <c r="G209" s="73" t="s">
        <v>65</v>
      </c>
      <c r="H209" s="73" t="s">
        <v>212</v>
      </c>
      <c r="I209" s="75" t="s">
        <v>0</v>
      </c>
      <c r="J209" s="76" t="s">
        <v>0</v>
      </c>
      <c r="K209" s="77"/>
      <c r="L209" s="76" t="s">
        <v>0</v>
      </c>
      <c r="M209" s="74">
        <f>M210</f>
        <v>432231304.99000001</v>
      </c>
      <c r="N209" s="74">
        <f t="shared" si="71"/>
        <v>187000000</v>
      </c>
      <c r="O209" s="74">
        <f t="shared" si="71"/>
        <v>375000000</v>
      </c>
    </row>
    <row r="210" spans="1:18" ht="63" x14ac:dyDescent="0.2">
      <c r="A210" s="30" t="s">
        <v>206</v>
      </c>
      <c r="B210" s="73" t="s">
        <v>24</v>
      </c>
      <c r="C210" s="73" t="s">
        <v>17</v>
      </c>
      <c r="D210" s="73" t="s">
        <v>106</v>
      </c>
      <c r="E210" s="73" t="s">
        <v>265</v>
      </c>
      <c r="F210" s="73" t="s">
        <v>108</v>
      </c>
      <c r="G210" s="73" t="s">
        <v>65</v>
      </c>
      <c r="H210" s="73" t="s">
        <v>212</v>
      </c>
      <c r="I210" s="73" t="s">
        <v>200</v>
      </c>
      <c r="J210" s="78" t="s">
        <v>0</v>
      </c>
      <c r="K210" s="79"/>
      <c r="L210" s="78" t="s">
        <v>0</v>
      </c>
      <c r="M210" s="74">
        <f>M211+M213+M216+M218+M220+M222+M224+M226+M228+M230+M232</f>
        <v>432231304.99000001</v>
      </c>
      <c r="N210" s="74">
        <f t="shared" ref="N210:O210" si="72">N211+N213+N216+N218+N220+N222+N224+N226+N228+N230+N232</f>
        <v>187000000</v>
      </c>
      <c r="O210" s="74">
        <f t="shared" si="72"/>
        <v>375000000</v>
      </c>
    </row>
    <row r="211" spans="1:18" ht="15.75" x14ac:dyDescent="0.2">
      <c r="A211" s="30" t="s">
        <v>361</v>
      </c>
      <c r="B211" s="73" t="s">
        <v>0</v>
      </c>
      <c r="C211" s="73" t="s">
        <v>0</v>
      </c>
      <c r="D211" s="73" t="s">
        <v>0</v>
      </c>
      <c r="E211" s="73" t="s">
        <v>0</v>
      </c>
      <c r="F211" s="73" t="s">
        <v>0</v>
      </c>
      <c r="G211" s="73" t="s">
        <v>0</v>
      </c>
      <c r="H211" s="73" t="s">
        <v>0</v>
      </c>
      <c r="I211" s="73" t="s">
        <v>0</v>
      </c>
      <c r="J211" s="78" t="s">
        <v>0</v>
      </c>
      <c r="K211" s="79" t="s">
        <v>0</v>
      </c>
      <c r="L211" s="78" t="s">
        <v>0</v>
      </c>
      <c r="M211" s="74">
        <f>M212</f>
        <v>0</v>
      </c>
      <c r="N211" s="74">
        <f t="shared" ref="N211:O211" si="73">N212</f>
        <v>0</v>
      </c>
      <c r="O211" s="74">
        <f t="shared" si="73"/>
        <v>75000000</v>
      </c>
    </row>
    <row r="212" spans="1:18" s="37" customFormat="1" ht="51" x14ac:dyDescent="0.2">
      <c r="A212" s="65" t="s">
        <v>274</v>
      </c>
      <c r="B212" s="89" t="s">
        <v>24</v>
      </c>
      <c r="C212" s="89" t="s">
        <v>17</v>
      </c>
      <c r="D212" s="89" t="s">
        <v>106</v>
      </c>
      <c r="E212" s="89" t="s">
        <v>265</v>
      </c>
      <c r="F212" s="89" t="s">
        <v>108</v>
      </c>
      <c r="G212" s="89" t="s">
        <v>65</v>
      </c>
      <c r="H212" s="89" t="s">
        <v>212</v>
      </c>
      <c r="I212" s="89" t="s">
        <v>200</v>
      </c>
      <c r="J212" s="90" t="s">
        <v>354</v>
      </c>
      <c r="K212" s="84">
        <v>1</v>
      </c>
      <c r="L212" s="90" t="s">
        <v>111</v>
      </c>
      <c r="M212" s="91">
        <v>0</v>
      </c>
      <c r="N212" s="91">
        <v>0</v>
      </c>
      <c r="O212" s="91">
        <v>75000000</v>
      </c>
      <c r="P212" s="43"/>
      <c r="Q212" s="43"/>
      <c r="R212" s="43"/>
    </row>
    <row r="213" spans="1:18" ht="15.75" x14ac:dyDescent="0.2">
      <c r="A213" s="30" t="s">
        <v>360</v>
      </c>
      <c r="B213" s="73" t="s">
        <v>0</v>
      </c>
      <c r="C213" s="73" t="s">
        <v>0</v>
      </c>
      <c r="D213" s="73" t="s">
        <v>0</v>
      </c>
      <c r="E213" s="73" t="s">
        <v>0</v>
      </c>
      <c r="F213" s="73" t="s">
        <v>0</v>
      </c>
      <c r="G213" s="73" t="s">
        <v>0</v>
      </c>
      <c r="H213" s="73" t="s">
        <v>0</v>
      </c>
      <c r="I213" s="73" t="s">
        <v>0</v>
      </c>
      <c r="J213" s="78" t="s">
        <v>0</v>
      </c>
      <c r="K213" s="79" t="s">
        <v>0</v>
      </c>
      <c r="L213" s="78" t="s">
        <v>0</v>
      </c>
      <c r="M213" s="74">
        <f>M214+M215</f>
        <v>0</v>
      </c>
      <c r="N213" s="74">
        <f t="shared" ref="N213:O213" si="74">N214+N215</f>
        <v>50000000</v>
      </c>
      <c r="O213" s="74">
        <f t="shared" si="74"/>
        <v>100000000</v>
      </c>
    </row>
    <row r="214" spans="1:18" s="37" customFormat="1" ht="51" x14ac:dyDescent="0.2">
      <c r="A214" s="65" t="s">
        <v>273</v>
      </c>
      <c r="B214" s="89" t="s">
        <v>24</v>
      </c>
      <c r="C214" s="89" t="s">
        <v>17</v>
      </c>
      <c r="D214" s="89" t="s">
        <v>106</v>
      </c>
      <c r="E214" s="89" t="s">
        <v>265</v>
      </c>
      <c r="F214" s="89" t="s">
        <v>108</v>
      </c>
      <c r="G214" s="89" t="s">
        <v>65</v>
      </c>
      <c r="H214" s="89" t="s">
        <v>212</v>
      </c>
      <c r="I214" s="89" t="s">
        <v>200</v>
      </c>
      <c r="J214" s="90" t="s">
        <v>354</v>
      </c>
      <c r="K214" s="84">
        <v>0.5</v>
      </c>
      <c r="L214" s="90" t="s">
        <v>55</v>
      </c>
      <c r="M214" s="91">
        <v>0</v>
      </c>
      <c r="N214" s="91">
        <v>50000000</v>
      </c>
      <c r="O214" s="91">
        <v>0</v>
      </c>
      <c r="P214" s="43"/>
      <c r="Q214" s="43"/>
      <c r="R214" s="43"/>
    </row>
    <row r="215" spans="1:18" s="37" customFormat="1" ht="51" x14ac:dyDescent="0.2">
      <c r="A215" s="65" t="s">
        <v>270</v>
      </c>
      <c r="B215" s="89" t="s">
        <v>24</v>
      </c>
      <c r="C215" s="89" t="s">
        <v>17</v>
      </c>
      <c r="D215" s="89" t="s">
        <v>106</v>
      </c>
      <c r="E215" s="89" t="s">
        <v>265</v>
      </c>
      <c r="F215" s="89" t="s">
        <v>108</v>
      </c>
      <c r="G215" s="89" t="s">
        <v>65</v>
      </c>
      <c r="H215" s="89" t="s">
        <v>212</v>
      </c>
      <c r="I215" s="89" t="s">
        <v>200</v>
      </c>
      <c r="J215" s="90" t="s">
        <v>354</v>
      </c>
      <c r="K215" s="84">
        <v>1.1000000000000001</v>
      </c>
      <c r="L215" s="90" t="s">
        <v>111</v>
      </c>
      <c r="M215" s="91">
        <v>0</v>
      </c>
      <c r="N215" s="91">
        <v>0</v>
      </c>
      <c r="O215" s="91">
        <v>100000000</v>
      </c>
      <c r="P215" s="43"/>
      <c r="Q215" s="43"/>
      <c r="R215" s="43"/>
    </row>
    <row r="216" spans="1:18" ht="15.75" x14ac:dyDescent="0.2">
      <c r="A216" s="30" t="s">
        <v>172</v>
      </c>
      <c r="B216" s="73" t="s">
        <v>0</v>
      </c>
      <c r="C216" s="73" t="s">
        <v>0</v>
      </c>
      <c r="D216" s="73" t="s">
        <v>0</v>
      </c>
      <c r="E216" s="73" t="s">
        <v>0</v>
      </c>
      <c r="F216" s="73" t="s">
        <v>0</v>
      </c>
      <c r="G216" s="73" t="s">
        <v>0</v>
      </c>
      <c r="H216" s="73" t="s">
        <v>0</v>
      </c>
      <c r="I216" s="73" t="s">
        <v>0</v>
      </c>
      <c r="J216" s="78" t="s">
        <v>0</v>
      </c>
      <c r="K216" s="79" t="s">
        <v>0</v>
      </c>
      <c r="L216" s="78" t="s">
        <v>0</v>
      </c>
      <c r="M216" s="74">
        <f>M217</f>
        <v>82600000</v>
      </c>
      <c r="N216" s="74">
        <f t="shared" ref="N216:O216" si="75">N217</f>
        <v>0</v>
      </c>
      <c r="O216" s="74">
        <f t="shared" si="75"/>
        <v>0</v>
      </c>
    </row>
    <row r="217" spans="1:18" s="37" customFormat="1" ht="51" x14ac:dyDescent="0.2">
      <c r="A217" s="65" t="s">
        <v>272</v>
      </c>
      <c r="B217" s="89" t="s">
        <v>24</v>
      </c>
      <c r="C217" s="89" t="s">
        <v>17</v>
      </c>
      <c r="D217" s="89" t="s">
        <v>106</v>
      </c>
      <c r="E217" s="89" t="s">
        <v>265</v>
      </c>
      <c r="F217" s="89" t="s">
        <v>108</v>
      </c>
      <c r="G217" s="89" t="s">
        <v>65</v>
      </c>
      <c r="H217" s="89" t="s">
        <v>212</v>
      </c>
      <c r="I217" s="89" t="s">
        <v>200</v>
      </c>
      <c r="J217" s="90" t="s">
        <v>354</v>
      </c>
      <c r="K217" s="84">
        <v>0.5</v>
      </c>
      <c r="L217" s="90" t="s">
        <v>61</v>
      </c>
      <c r="M217" s="91">
        <v>82600000</v>
      </c>
      <c r="N217" s="91">
        <v>0</v>
      </c>
      <c r="O217" s="91">
        <v>0</v>
      </c>
      <c r="P217" s="43"/>
      <c r="Q217" s="43"/>
      <c r="R217" s="43"/>
    </row>
    <row r="218" spans="1:18" s="37" customFormat="1" ht="15.75" x14ac:dyDescent="0.2">
      <c r="A218" s="127" t="s">
        <v>377</v>
      </c>
      <c r="B218" s="128"/>
      <c r="C218" s="128"/>
      <c r="D218" s="152"/>
      <c r="E218" s="128"/>
      <c r="F218" s="152"/>
      <c r="G218" s="152"/>
      <c r="H218" s="128"/>
      <c r="I218" s="128"/>
      <c r="J218" s="138"/>
      <c r="K218" s="133"/>
      <c r="L218" s="138"/>
      <c r="M218" s="129">
        <f>M219</f>
        <v>161502946.65000001</v>
      </c>
      <c r="N218" s="129">
        <f t="shared" ref="N218:O218" si="76">N219</f>
        <v>0</v>
      </c>
      <c r="O218" s="129">
        <f t="shared" si="76"/>
        <v>0</v>
      </c>
      <c r="P218" s="43"/>
      <c r="Q218" s="43"/>
      <c r="R218" s="43"/>
    </row>
    <row r="219" spans="1:18" s="37" customFormat="1" ht="51" x14ac:dyDescent="0.2">
      <c r="A219" s="150" t="s">
        <v>508</v>
      </c>
      <c r="B219" s="144">
        <v>12</v>
      </c>
      <c r="C219" s="144">
        <v>4</v>
      </c>
      <c r="D219" s="145" t="s">
        <v>106</v>
      </c>
      <c r="E219" s="144">
        <v>812</v>
      </c>
      <c r="F219" s="145" t="s">
        <v>108</v>
      </c>
      <c r="G219" s="145" t="s">
        <v>65</v>
      </c>
      <c r="H219" s="144">
        <v>11270</v>
      </c>
      <c r="I219" s="144">
        <v>522</v>
      </c>
      <c r="J219" s="131" t="s">
        <v>354</v>
      </c>
      <c r="K219" s="134">
        <v>2.92</v>
      </c>
      <c r="L219" s="131">
        <v>2023</v>
      </c>
      <c r="M219" s="130">
        <v>161502946.65000001</v>
      </c>
      <c r="N219" s="130">
        <v>0</v>
      </c>
      <c r="O219" s="130">
        <v>0</v>
      </c>
      <c r="P219" s="43"/>
      <c r="Q219" s="43"/>
      <c r="R219" s="43"/>
    </row>
    <row r="220" spans="1:18" s="37" customFormat="1" ht="31.5" x14ac:dyDescent="0.2">
      <c r="A220" s="127" t="s">
        <v>214</v>
      </c>
      <c r="B220" s="128"/>
      <c r="C220" s="128"/>
      <c r="D220" s="128"/>
      <c r="E220" s="128"/>
      <c r="F220" s="128"/>
      <c r="G220" s="128"/>
      <c r="H220" s="128"/>
      <c r="I220" s="128"/>
      <c r="J220" s="138"/>
      <c r="K220" s="133"/>
      <c r="L220" s="138"/>
      <c r="M220" s="129">
        <f>M221</f>
        <v>29883752.140000001</v>
      </c>
      <c r="N220" s="129">
        <f t="shared" ref="N220:O220" si="77">N221</f>
        <v>0</v>
      </c>
      <c r="O220" s="129">
        <f t="shared" si="77"/>
        <v>0</v>
      </c>
      <c r="P220" s="43"/>
      <c r="Q220" s="43"/>
      <c r="R220" s="43"/>
    </row>
    <row r="221" spans="1:18" s="37" customFormat="1" ht="51" x14ac:dyDescent="0.2">
      <c r="A221" s="150" t="s">
        <v>505</v>
      </c>
      <c r="B221" s="144">
        <v>12</v>
      </c>
      <c r="C221" s="144">
        <v>4</v>
      </c>
      <c r="D221" s="145" t="s">
        <v>106</v>
      </c>
      <c r="E221" s="144">
        <v>812</v>
      </c>
      <c r="F221" s="145" t="s">
        <v>108</v>
      </c>
      <c r="G221" s="145" t="s">
        <v>65</v>
      </c>
      <c r="H221" s="144">
        <v>11270</v>
      </c>
      <c r="I221" s="144">
        <v>522</v>
      </c>
      <c r="J221" s="131" t="s">
        <v>354</v>
      </c>
      <c r="K221" s="134">
        <v>0.4</v>
      </c>
      <c r="L221" s="131">
        <v>2023</v>
      </c>
      <c r="M221" s="130">
        <v>29883752.140000001</v>
      </c>
      <c r="N221" s="130">
        <v>0</v>
      </c>
      <c r="O221" s="130">
        <v>0</v>
      </c>
      <c r="P221" s="43"/>
      <c r="Q221" s="43"/>
      <c r="R221" s="43"/>
    </row>
    <row r="222" spans="1:18" ht="47.25" x14ac:dyDescent="0.2">
      <c r="A222" s="30" t="s">
        <v>359</v>
      </c>
      <c r="B222" s="73" t="s">
        <v>0</v>
      </c>
      <c r="C222" s="73" t="s">
        <v>0</v>
      </c>
      <c r="D222" s="73" t="s">
        <v>0</v>
      </c>
      <c r="E222" s="73" t="s">
        <v>0</v>
      </c>
      <c r="F222" s="73" t="s">
        <v>0</v>
      </c>
      <c r="G222" s="73" t="s">
        <v>0</v>
      </c>
      <c r="H222" s="73" t="s">
        <v>0</v>
      </c>
      <c r="I222" s="73" t="s">
        <v>0</v>
      </c>
      <c r="J222" s="78" t="s">
        <v>0</v>
      </c>
      <c r="K222" s="79" t="s">
        <v>0</v>
      </c>
      <c r="L222" s="78" t="s">
        <v>0</v>
      </c>
      <c r="M222" s="74">
        <f>M223</f>
        <v>0</v>
      </c>
      <c r="N222" s="74">
        <f t="shared" ref="N222:O222" si="78">N223</f>
        <v>37000000</v>
      </c>
      <c r="O222" s="74">
        <f t="shared" si="78"/>
        <v>0</v>
      </c>
    </row>
    <row r="223" spans="1:18" s="37" customFormat="1" ht="51" x14ac:dyDescent="0.2">
      <c r="A223" s="65" t="s">
        <v>268</v>
      </c>
      <c r="B223" s="89" t="s">
        <v>24</v>
      </c>
      <c r="C223" s="89" t="s">
        <v>17</v>
      </c>
      <c r="D223" s="89" t="s">
        <v>106</v>
      </c>
      <c r="E223" s="89" t="s">
        <v>265</v>
      </c>
      <c r="F223" s="89" t="s">
        <v>108</v>
      </c>
      <c r="G223" s="89" t="s">
        <v>65</v>
      </c>
      <c r="H223" s="89" t="s">
        <v>212</v>
      </c>
      <c r="I223" s="89" t="s">
        <v>200</v>
      </c>
      <c r="J223" s="90" t="s">
        <v>354</v>
      </c>
      <c r="K223" s="84">
        <v>0.4</v>
      </c>
      <c r="L223" s="90" t="s">
        <v>55</v>
      </c>
      <c r="M223" s="91">
        <v>0</v>
      </c>
      <c r="N223" s="91">
        <v>37000000</v>
      </c>
      <c r="O223" s="91">
        <v>0</v>
      </c>
      <c r="P223" s="43"/>
      <c r="Q223" s="43"/>
      <c r="R223" s="43"/>
    </row>
    <row r="224" spans="1:18" ht="47.25" x14ac:dyDescent="0.2">
      <c r="A224" s="30" t="s">
        <v>358</v>
      </c>
      <c r="B224" s="73" t="s">
        <v>0</v>
      </c>
      <c r="C224" s="73" t="s">
        <v>0</v>
      </c>
      <c r="D224" s="73" t="s">
        <v>0</v>
      </c>
      <c r="E224" s="73" t="s">
        <v>0</v>
      </c>
      <c r="F224" s="73" t="s">
        <v>0</v>
      </c>
      <c r="G224" s="73" t="s">
        <v>0</v>
      </c>
      <c r="H224" s="73" t="s">
        <v>0</v>
      </c>
      <c r="I224" s="73" t="s">
        <v>0</v>
      </c>
      <c r="J224" s="78" t="s">
        <v>0</v>
      </c>
      <c r="K224" s="79" t="s">
        <v>0</v>
      </c>
      <c r="L224" s="78" t="s">
        <v>0</v>
      </c>
      <c r="M224" s="74">
        <f>M225</f>
        <v>0</v>
      </c>
      <c r="N224" s="74">
        <f t="shared" ref="N224:O224" si="79">N225</f>
        <v>50000000</v>
      </c>
      <c r="O224" s="74">
        <f t="shared" si="79"/>
        <v>0</v>
      </c>
    </row>
    <row r="225" spans="1:18" s="37" customFormat="1" ht="51" x14ac:dyDescent="0.2">
      <c r="A225" s="65" t="s">
        <v>269</v>
      </c>
      <c r="B225" s="89" t="s">
        <v>24</v>
      </c>
      <c r="C225" s="89" t="s">
        <v>17</v>
      </c>
      <c r="D225" s="89" t="s">
        <v>106</v>
      </c>
      <c r="E225" s="89" t="s">
        <v>265</v>
      </c>
      <c r="F225" s="89" t="s">
        <v>108</v>
      </c>
      <c r="G225" s="89" t="s">
        <v>65</v>
      </c>
      <c r="H225" s="89" t="s">
        <v>212</v>
      </c>
      <c r="I225" s="89" t="s">
        <v>200</v>
      </c>
      <c r="J225" s="90" t="s">
        <v>354</v>
      </c>
      <c r="K225" s="84">
        <v>0.36</v>
      </c>
      <c r="L225" s="90" t="s">
        <v>55</v>
      </c>
      <c r="M225" s="91">
        <v>0</v>
      </c>
      <c r="N225" s="91">
        <v>50000000</v>
      </c>
      <c r="O225" s="91">
        <v>0</v>
      </c>
      <c r="P225" s="43"/>
      <c r="Q225" s="43"/>
      <c r="R225" s="43"/>
    </row>
    <row r="226" spans="1:18" s="37" customFormat="1" ht="31.5" x14ac:dyDescent="0.2">
      <c r="A226" s="127" t="s">
        <v>506</v>
      </c>
      <c r="B226" s="128"/>
      <c r="C226" s="128"/>
      <c r="D226" s="152"/>
      <c r="E226" s="128"/>
      <c r="F226" s="152"/>
      <c r="G226" s="152"/>
      <c r="H226" s="128"/>
      <c r="I226" s="128"/>
      <c r="J226" s="138"/>
      <c r="K226" s="133"/>
      <c r="L226" s="138"/>
      <c r="M226" s="129">
        <f>M227</f>
        <v>108844606.2</v>
      </c>
      <c r="N226" s="129">
        <f t="shared" ref="N226:O226" si="80">N227</f>
        <v>0</v>
      </c>
      <c r="O226" s="129">
        <f t="shared" si="80"/>
        <v>0</v>
      </c>
      <c r="P226" s="43"/>
      <c r="Q226" s="43"/>
      <c r="R226" s="43"/>
    </row>
    <row r="227" spans="1:18" s="37" customFormat="1" ht="51" x14ac:dyDescent="0.2">
      <c r="A227" s="150" t="s">
        <v>507</v>
      </c>
      <c r="B227" s="144">
        <v>12</v>
      </c>
      <c r="C227" s="144">
        <v>4</v>
      </c>
      <c r="D227" s="145" t="s">
        <v>106</v>
      </c>
      <c r="E227" s="144">
        <v>812</v>
      </c>
      <c r="F227" s="145" t="s">
        <v>108</v>
      </c>
      <c r="G227" s="145" t="s">
        <v>65</v>
      </c>
      <c r="H227" s="144">
        <v>11270</v>
      </c>
      <c r="I227" s="144">
        <v>522</v>
      </c>
      <c r="J227" s="131" t="s">
        <v>354</v>
      </c>
      <c r="K227" s="134">
        <v>0.4</v>
      </c>
      <c r="L227" s="131">
        <v>2023</v>
      </c>
      <c r="M227" s="130">
        <v>108844606.2</v>
      </c>
      <c r="N227" s="130">
        <v>0</v>
      </c>
      <c r="O227" s="130">
        <v>0</v>
      </c>
      <c r="P227" s="43"/>
      <c r="Q227" s="43"/>
      <c r="R227" s="43"/>
    </row>
    <row r="228" spans="1:18" ht="31.5" x14ac:dyDescent="0.2">
      <c r="A228" s="30" t="s">
        <v>357</v>
      </c>
      <c r="B228" s="73" t="s">
        <v>0</v>
      </c>
      <c r="C228" s="73" t="s">
        <v>0</v>
      </c>
      <c r="D228" s="73" t="s">
        <v>0</v>
      </c>
      <c r="E228" s="73" t="s">
        <v>0</v>
      </c>
      <c r="F228" s="73" t="s">
        <v>0</v>
      </c>
      <c r="G228" s="73" t="s">
        <v>0</v>
      </c>
      <c r="H228" s="73" t="s">
        <v>0</v>
      </c>
      <c r="I228" s="73" t="s">
        <v>0</v>
      </c>
      <c r="J228" s="78" t="s">
        <v>0</v>
      </c>
      <c r="K228" s="79" t="s">
        <v>0</v>
      </c>
      <c r="L228" s="78" t="s">
        <v>0</v>
      </c>
      <c r="M228" s="74">
        <f>M229</f>
        <v>49400000</v>
      </c>
      <c r="N228" s="74">
        <f t="shared" ref="N228:O228" si="81">N229</f>
        <v>0</v>
      </c>
      <c r="O228" s="74">
        <f t="shared" si="81"/>
        <v>0</v>
      </c>
    </row>
    <row r="229" spans="1:18" s="37" customFormat="1" ht="51" x14ac:dyDescent="0.2">
      <c r="A229" s="65" t="s">
        <v>271</v>
      </c>
      <c r="B229" s="89" t="s">
        <v>24</v>
      </c>
      <c r="C229" s="89" t="s">
        <v>17</v>
      </c>
      <c r="D229" s="89" t="s">
        <v>106</v>
      </c>
      <c r="E229" s="89" t="s">
        <v>265</v>
      </c>
      <c r="F229" s="89" t="s">
        <v>108</v>
      </c>
      <c r="G229" s="89" t="s">
        <v>65</v>
      </c>
      <c r="H229" s="89" t="s">
        <v>212</v>
      </c>
      <c r="I229" s="89" t="s">
        <v>200</v>
      </c>
      <c r="J229" s="90" t="s">
        <v>354</v>
      </c>
      <c r="K229" s="84">
        <v>0.6</v>
      </c>
      <c r="L229" s="90" t="s">
        <v>61</v>
      </c>
      <c r="M229" s="91">
        <v>49400000</v>
      </c>
      <c r="N229" s="91">
        <v>0</v>
      </c>
      <c r="O229" s="91">
        <v>0</v>
      </c>
      <c r="P229" s="43"/>
      <c r="Q229" s="43"/>
      <c r="R229" s="43"/>
    </row>
    <row r="230" spans="1:18" ht="31.5" x14ac:dyDescent="0.2">
      <c r="A230" s="30" t="s">
        <v>356</v>
      </c>
      <c r="B230" s="73" t="s">
        <v>0</v>
      </c>
      <c r="C230" s="73" t="s">
        <v>0</v>
      </c>
      <c r="D230" s="73" t="s">
        <v>0</v>
      </c>
      <c r="E230" s="73" t="s">
        <v>0</v>
      </c>
      <c r="F230" s="73" t="s">
        <v>0</v>
      </c>
      <c r="G230" s="73" t="s">
        <v>0</v>
      </c>
      <c r="H230" s="73" t="s">
        <v>0</v>
      </c>
      <c r="I230" s="73" t="s">
        <v>0</v>
      </c>
      <c r="J230" s="78" t="s">
        <v>0</v>
      </c>
      <c r="K230" s="79" t="s">
        <v>0</v>
      </c>
      <c r="L230" s="78" t="s">
        <v>0</v>
      </c>
      <c r="M230" s="74">
        <f>M231</f>
        <v>0</v>
      </c>
      <c r="N230" s="74">
        <f t="shared" ref="N230:O230" si="82">N231</f>
        <v>50000000</v>
      </c>
      <c r="O230" s="74">
        <f t="shared" si="82"/>
        <v>0</v>
      </c>
    </row>
    <row r="231" spans="1:18" s="37" customFormat="1" ht="51" x14ac:dyDescent="0.2">
      <c r="A231" s="65" t="s">
        <v>267</v>
      </c>
      <c r="B231" s="89" t="s">
        <v>24</v>
      </c>
      <c r="C231" s="89" t="s">
        <v>17</v>
      </c>
      <c r="D231" s="89" t="s">
        <v>106</v>
      </c>
      <c r="E231" s="89" t="s">
        <v>265</v>
      </c>
      <c r="F231" s="89" t="s">
        <v>108</v>
      </c>
      <c r="G231" s="89" t="s">
        <v>65</v>
      </c>
      <c r="H231" s="89" t="s">
        <v>212</v>
      </c>
      <c r="I231" s="89" t="s">
        <v>200</v>
      </c>
      <c r="J231" s="90" t="s">
        <v>354</v>
      </c>
      <c r="K231" s="84">
        <v>0.7</v>
      </c>
      <c r="L231" s="90" t="s">
        <v>55</v>
      </c>
      <c r="M231" s="91">
        <v>0</v>
      </c>
      <c r="N231" s="91">
        <v>50000000</v>
      </c>
      <c r="O231" s="91">
        <v>0</v>
      </c>
      <c r="P231" s="43"/>
      <c r="Q231" s="43"/>
      <c r="R231" s="43"/>
    </row>
    <row r="232" spans="1:18" ht="31.5" x14ac:dyDescent="0.2">
      <c r="A232" s="30" t="s">
        <v>355</v>
      </c>
      <c r="B232" s="73" t="s">
        <v>0</v>
      </c>
      <c r="C232" s="73" t="s">
        <v>0</v>
      </c>
      <c r="D232" s="73" t="s">
        <v>0</v>
      </c>
      <c r="E232" s="73" t="s">
        <v>0</v>
      </c>
      <c r="F232" s="73" t="s">
        <v>0</v>
      </c>
      <c r="G232" s="73" t="s">
        <v>0</v>
      </c>
      <c r="H232" s="73" t="s">
        <v>0</v>
      </c>
      <c r="I232" s="73" t="s">
        <v>0</v>
      </c>
      <c r="J232" s="78" t="s">
        <v>0</v>
      </c>
      <c r="K232" s="79" t="s">
        <v>0</v>
      </c>
      <c r="L232" s="78" t="s">
        <v>0</v>
      </c>
      <c r="M232" s="74">
        <f>M233</f>
        <v>0</v>
      </c>
      <c r="N232" s="74">
        <f t="shared" ref="N232:O232" si="83">N233</f>
        <v>0</v>
      </c>
      <c r="O232" s="74">
        <f t="shared" si="83"/>
        <v>200000000</v>
      </c>
    </row>
    <row r="233" spans="1:18" s="37" customFormat="1" ht="51" x14ac:dyDescent="0.2">
      <c r="A233" s="65" t="s">
        <v>266</v>
      </c>
      <c r="B233" s="89" t="s">
        <v>24</v>
      </c>
      <c r="C233" s="89" t="s">
        <v>17</v>
      </c>
      <c r="D233" s="89" t="s">
        <v>106</v>
      </c>
      <c r="E233" s="89" t="s">
        <v>265</v>
      </c>
      <c r="F233" s="89" t="s">
        <v>108</v>
      </c>
      <c r="G233" s="89" t="s">
        <v>65</v>
      </c>
      <c r="H233" s="89" t="s">
        <v>212</v>
      </c>
      <c r="I233" s="89" t="s">
        <v>200</v>
      </c>
      <c r="J233" s="90" t="s">
        <v>354</v>
      </c>
      <c r="K233" s="84">
        <v>3.5</v>
      </c>
      <c r="L233" s="90" t="s">
        <v>111</v>
      </c>
      <c r="M233" s="91">
        <v>0</v>
      </c>
      <c r="N233" s="91">
        <v>0</v>
      </c>
      <c r="O233" s="91">
        <v>200000000</v>
      </c>
      <c r="P233" s="43"/>
      <c r="Q233" s="43"/>
      <c r="R233" s="43"/>
    </row>
    <row r="234" spans="1:18" ht="31.5" x14ac:dyDescent="0.2">
      <c r="A234" s="30" t="s">
        <v>84</v>
      </c>
      <c r="B234" s="73" t="s">
        <v>27</v>
      </c>
      <c r="C234" s="73" t="s">
        <v>0</v>
      </c>
      <c r="D234" s="73" t="s">
        <v>0</v>
      </c>
      <c r="E234" s="73" t="s">
        <v>0</v>
      </c>
      <c r="F234" s="73" t="s">
        <v>0</v>
      </c>
      <c r="G234" s="73" t="s">
        <v>0</v>
      </c>
      <c r="H234" s="75" t="s">
        <v>0</v>
      </c>
      <c r="I234" s="75" t="s">
        <v>0</v>
      </c>
      <c r="J234" s="76" t="s">
        <v>0</v>
      </c>
      <c r="K234" s="77"/>
      <c r="L234" s="76" t="s">
        <v>0</v>
      </c>
      <c r="M234" s="74">
        <f>M235+M251</f>
        <v>51322980</v>
      </c>
      <c r="N234" s="74">
        <f>N235+N251</f>
        <v>245294248.91</v>
      </c>
      <c r="O234" s="74">
        <f>O235+O251</f>
        <v>81073960.270000011</v>
      </c>
    </row>
    <row r="235" spans="1:18" ht="31.5" x14ac:dyDescent="0.2">
      <c r="A235" s="30" t="s">
        <v>187</v>
      </c>
      <c r="B235" s="73" t="s">
        <v>27</v>
      </c>
      <c r="C235" s="73" t="s">
        <v>14</v>
      </c>
      <c r="D235" s="73"/>
      <c r="E235" s="73"/>
      <c r="F235" s="73"/>
      <c r="G235" s="73"/>
      <c r="H235" s="75"/>
      <c r="I235" s="75"/>
      <c r="J235" s="76"/>
      <c r="K235" s="77"/>
      <c r="L235" s="76"/>
      <c r="M235" s="74">
        <f>M236</f>
        <v>51322980</v>
      </c>
      <c r="N235" s="74">
        <f t="shared" ref="N235:O235" si="84">N236</f>
        <v>206872660</v>
      </c>
      <c r="O235" s="74">
        <f t="shared" si="84"/>
        <v>0</v>
      </c>
    </row>
    <row r="236" spans="1:18" ht="31.5" x14ac:dyDescent="0.2">
      <c r="A236" s="30" t="s">
        <v>85</v>
      </c>
      <c r="B236" s="73" t="s">
        <v>27</v>
      </c>
      <c r="C236" s="73" t="s">
        <v>14</v>
      </c>
      <c r="D236" s="73" t="s">
        <v>86</v>
      </c>
      <c r="E236" s="73" t="s">
        <v>0</v>
      </c>
      <c r="F236" s="73" t="s">
        <v>0</v>
      </c>
      <c r="G236" s="73" t="s">
        <v>0</v>
      </c>
      <c r="H236" s="75" t="s">
        <v>0</v>
      </c>
      <c r="I236" s="75" t="s">
        <v>0</v>
      </c>
      <c r="J236" s="76" t="s">
        <v>0</v>
      </c>
      <c r="K236" s="77"/>
      <c r="L236" s="76" t="s">
        <v>0</v>
      </c>
      <c r="M236" s="74">
        <f>M237+M244</f>
        <v>51322980</v>
      </c>
      <c r="N236" s="74">
        <f>N237+N244</f>
        <v>206872660</v>
      </c>
      <c r="O236" s="74">
        <f>O237+O244</f>
        <v>0</v>
      </c>
    </row>
    <row r="237" spans="1:18" ht="31.5" x14ac:dyDescent="0.2">
      <c r="A237" s="30" t="s">
        <v>95</v>
      </c>
      <c r="B237" s="73" t="s">
        <v>27</v>
      </c>
      <c r="C237" s="73" t="s">
        <v>14</v>
      </c>
      <c r="D237" s="73" t="s">
        <v>86</v>
      </c>
      <c r="E237" s="73" t="s">
        <v>96</v>
      </c>
      <c r="F237" s="73" t="s">
        <v>0</v>
      </c>
      <c r="G237" s="73" t="s">
        <v>0</v>
      </c>
      <c r="H237" s="75" t="s">
        <v>0</v>
      </c>
      <c r="I237" s="75" t="s">
        <v>0</v>
      </c>
      <c r="J237" s="76" t="s">
        <v>0</v>
      </c>
      <c r="K237" s="77"/>
      <c r="L237" s="76" t="s">
        <v>0</v>
      </c>
      <c r="M237" s="74">
        <f t="shared" ref="M237:M241" si="85">M238</f>
        <v>19057022</v>
      </c>
      <c r="N237" s="74">
        <f t="shared" ref="N237:O242" si="86">N238</f>
        <v>115915213</v>
      </c>
      <c r="O237" s="74">
        <f t="shared" si="86"/>
        <v>0</v>
      </c>
    </row>
    <row r="238" spans="1:18" ht="15.75" x14ac:dyDescent="0.2">
      <c r="A238" s="82" t="s">
        <v>224</v>
      </c>
      <c r="B238" s="73" t="s">
        <v>27</v>
      </c>
      <c r="C238" s="73" t="s">
        <v>14</v>
      </c>
      <c r="D238" s="73" t="s">
        <v>86</v>
      </c>
      <c r="E238" s="73" t="s">
        <v>96</v>
      </c>
      <c r="F238" s="73" t="s">
        <v>30</v>
      </c>
      <c r="G238" s="73" t="s">
        <v>0</v>
      </c>
      <c r="H238" s="73" t="s">
        <v>0</v>
      </c>
      <c r="I238" s="73" t="s">
        <v>0</v>
      </c>
      <c r="J238" s="78" t="s">
        <v>0</v>
      </c>
      <c r="K238" s="79"/>
      <c r="L238" s="78" t="s">
        <v>0</v>
      </c>
      <c r="M238" s="74">
        <f t="shared" si="85"/>
        <v>19057022</v>
      </c>
      <c r="N238" s="74">
        <f t="shared" si="86"/>
        <v>115915213</v>
      </c>
      <c r="O238" s="74">
        <f t="shared" si="86"/>
        <v>0</v>
      </c>
    </row>
    <row r="239" spans="1:18" ht="15.75" x14ac:dyDescent="0.2">
      <c r="A239" s="82" t="s">
        <v>264</v>
      </c>
      <c r="B239" s="73" t="s">
        <v>27</v>
      </c>
      <c r="C239" s="73" t="s">
        <v>14</v>
      </c>
      <c r="D239" s="73" t="s">
        <v>86</v>
      </c>
      <c r="E239" s="73" t="s">
        <v>96</v>
      </c>
      <c r="F239" s="73" t="s">
        <v>30</v>
      </c>
      <c r="G239" s="73" t="s">
        <v>203</v>
      </c>
      <c r="H239" s="73" t="s">
        <v>0</v>
      </c>
      <c r="I239" s="73" t="s">
        <v>0</v>
      </c>
      <c r="J239" s="78" t="s">
        <v>0</v>
      </c>
      <c r="K239" s="79"/>
      <c r="L239" s="78" t="s">
        <v>0</v>
      </c>
      <c r="M239" s="74">
        <f t="shared" si="85"/>
        <v>19057022</v>
      </c>
      <c r="N239" s="74">
        <f t="shared" si="86"/>
        <v>115915213</v>
      </c>
      <c r="O239" s="74">
        <f t="shared" si="86"/>
        <v>0</v>
      </c>
    </row>
    <row r="240" spans="1:18" ht="31.5" x14ac:dyDescent="0.2">
      <c r="A240" s="30" t="s">
        <v>263</v>
      </c>
      <c r="B240" s="73" t="s">
        <v>27</v>
      </c>
      <c r="C240" s="73" t="s">
        <v>14</v>
      </c>
      <c r="D240" s="73" t="s">
        <v>86</v>
      </c>
      <c r="E240" s="73" t="s">
        <v>96</v>
      </c>
      <c r="F240" s="73" t="s">
        <v>30</v>
      </c>
      <c r="G240" s="73" t="s">
        <v>203</v>
      </c>
      <c r="H240" s="73" t="s">
        <v>261</v>
      </c>
      <c r="I240" s="75" t="s">
        <v>0</v>
      </c>
      <c r="J240" s="76" t="s">
        <v>0</v>
      </c>
      <c r="K240" s="77"/>
      <c r="L240" s="76" t="s">
        <v>0</v>
      </c>
      <c r="M240" s="74">
        <f t="shared" si="85"/>
        <v>19057022</v>
      </c>
      <c r="N240" s="74">
        <f t="shared" si="86"/>
        <v>115915213</v>
      </c>
      <c r="O240" s="74">
        <f t="shared" si="86"/>
        <v>0</v>
      </c>
    </row>
    <row r="241" spans="1:18" ht="63" x14ac:dyDescent="0.2">
      <c r="A241" s="30" t="s">
        <v>206</v>
      </c>
      <c r="B241" s="73" t="s">
        <v>27</v>
      </c>
      <c r="C241" s="73" t="s">
        <v>14</v>
      </c>
      <c r="D241" s="73" t="s">
        <v>86</v>
      </c>
      <c r="E241" s="73" t="s">
        <v>96</v>
      </c>
      <c r="F241" s="73" t="s">
        <v>30</v>
      </c>
      <c r="G241" s="73" t="s">
        <v>203</v>
      </c>
      <c r="H241" s="73" t="s">
        <v>261</v>
      </c>
      <c r="I241" s="73" t="s">
        <v>200</v>
      </c>
      <c r="J241" s="78" t="s">
        <v>0</v>
      </c>
      <c r="K241" s="79"/>
      <c r="L241" s="78" t="s">
        <v>0</v>
      </c>
      <c r="M241" s="74">
        <f t="shared" si="85"/>
        <v>19057022</v>
      </c>
      <c r="N241" s="74">
        <f t="shared" si="86"/>
        <v>115915213</v>
      </c>
      <c r="O241" s="74">
        <f t="shared" si="86"/>
        <v>0</v>
      </c>
    </row>
    <row r="242" spans="1:18" s="60" customFormat="1" ht="15.75" x14ac:dyDescent="0.2">
      <c r="A242" s="30" t="s">
        <v>169</v>
      </c>
      <c r="B242" s="92" t="s">
        <v>0</v>
      </c>
      <c r="C242" s="92" t="s">
        <v>0</v>
      </c>
      <c r="D242" s="92" t="s">
        <v>0</v>
      </c>
      <c r="E242" s="92" t="s">
        <v>0</v>
      </c>
      <c r="F242" s="92" t="s">
        <v>0</v>
      </c>
      <c r="G242" s="92" t="s">
        <v>0</v>
      </c>
      <c r="H242" s="92" t="s">
        <v>0</v>
      </c>
      <c r="I242" s="92" t="s">
        <v>0</v>
      </c>
      <c r="J242" s="92" t="s">
        <v>0</v>
      </c>
      <c r="K242" s="93"/>
      <c r="L242" s="92" t="s">
        <v>0</v>
      </c>
      <c r="M242" s="74">
        <f>M243</f>
        <v>19057022</v>
      </c>
      <c r="N242" s="74">
        <f t="shared" si="86"/>
        <v>115915213</v>
      </c>
      <c r="O242" s="74">
        <f t="shared" si="86"/>
        <v>0</v>
      </c>
      <c r="P242" s="59"/>
      <c r="Q242" s="59"/>
      <c r="R242" s="59"/>
    </row>
    <row r="243" spans="1:18" s="60" customFormat="1" ht="63" x14ac:dyDescent="0.2">
      <c r="A243" s="65" t="s">
        <v>481</v>
      </c>
      <c r="B243" s="89" t="s">
        <v>27</v>
      </c>
      <c r="C243" s="89" t="s">
        <v>14</v>
      </c>
      <c r="D243" s="89" t="s">
        <v>86</v>
      </c>
      <c r="E243" s="89" t="s">
        <v>96</v>
      </c>
      <c r="F243" s="89" t="s">
        <v>30</v>
      </c>
      <c r="G243" s="89" t="s">
        <v>203</v>
      </c>
      <c r="H243" s="89" t="s">
        <v>261</v>
      </c>
      <c r="I243" s="89" t="s">
        <v>200</v>
      </c>
      <c r="J243" s="90" t="s">
        <v>102</v>
      </c>
      <c r="K243" s="84">
        <v>1700</v>
      </c>
      <c r="L243" s="90">
        <v>2024</v>
      </c>
      <c r="M243" s="91">
        <v>19057022</v>
      </c>
      <c r="N243" s="91">
        <v>115915213</v>
      </c>
      <c r="O243" s="91">
        <v>0</v>
      </c>
      <c r="P243" s="59"/>
      <c r="Q243" s="59"/>
      <c r="R243" s="59"/>
    </row>
    <row r="244" spans="1:18" ht="31.5" x14ac:dyDescent="0.2">
      <c r="A244" s="30" t="s">
        <v>33</v>
      </c>
      <c r="B244" s="73" t="s">
        <v>27</v>
      </c>
      <c r="C244" s="73" t="s">
        <v>14</v>
      </c>
      <c r="D244" s="73" t="s">
        <v>86</v>
      </c>
      <c r="E244" s="73" t="s">
        <v>34</v>
      </c>
      <c r="F244" s="73" t="s">
        <v>0</v>
      </c>
      <c r="G244" s="73" t="s">
        <v>0</v>
      </c>
      <c r="H244" s="75" t="s">
        <v>0</v>
      </c>
      <c r="I244" s="75" t="s">
        <v>0</v>
      </c>
      <c r="J244" s="76" t="s">
        <v>0</v>
      </c>
      <c r="K244" s="77"/>
      <c r="L244" s="76" t="s">
        <v>0</v>
      </c>
      <c r="M244" s="74">
        <f t="shared" ref="M244:M249" si="87">M245</f>
        <v>32265958</v>
      </c>
      <c r="N244" s="74">
        <f t="shared" ref="N244:O249" si="88">N245</f>
        <v>90957447</v>
      </c>
      <c r="O244" s="74">
        <f t="shared" si="88"/>
        <v>0</v>
      </c>
    </row>
    <row r="245" spans="1:18" ht="15.75" x14ac:dyDescent="0.2">
      <c r="A245" s="82" t="s">
        <v>87</v>
      </c>
      <c r="B245" s="73" t="s">
        <v>27</v>
      </c>
      <c r="C245" s="73" t="s">
        <v>14</v>
      </c>
      <c r="D245" s="73" t="s">
        <v>86</v>
      </c>
      <c r="E245" s="73" t="s">
        <v>34</v>
      </c>
      <c r="F245" s="73" t="s">
        <v>88</v>
      </c>
      <c r="G245" s="73" t="s">
        <v>0</v>
      </c>
      <c r="H245" s="73" t="s">
        <v>0</v>
      </c>
      <c r="I245" s="73" t="s">
        <v>0</v>
      </c>
      <c r="J245" s="78" t="s">
        <v>0</v>
      </c>
      <c r="K245" s="79"/>
      <c r="L245" s="78" t="s">
        <v>0</v>
      </c>
      <c r="M245" s="74">
        <f t="shared" si="87"/>
        <v>32265958</v>
      </c>
      <c r="N245" s="74">
        <f t="shared" si="88"/>
        <v>90957447</v>
      </c>
      <c r="O245" s="74">
        <f t="shared" si="88"/>
        <v>0</v>
      </c>
    </row>
    <row r="246" spans="1:18" ht="15.75" x14ac:dyDescent="0.2">
      <c r="A246" s="82" t="s">
        <v>89</v>
      </c>
      <c r="B246" s="73" t="s">
        <v>27</v>
      </c>
      <c r="C246" s="73" t="s">
        <v>14</v>
      </c>
      <c r="D246" s="73" t="s">
        <v>86</v>
      </c>
      <c r="E246" s="73" t="s">
        <v>34</v>
      </c>
      <c r="F246" s="73" t="s">
        <v>88</v>
      </c>
      <c r="G246" s="73" t="s">
        <v>50</v>
      </c>
      <c r="H246" s="73" t="s">
        <v>0</v>
      </c>
      <c r="I246" s="73" t="s">
        <v>0</v>
      </c>
      <c r="J246" s="78" t="s">
        <v>0</v>
      </c>
      <c r="K246" s="79"/>
      <c r="L246" s="78" t="s">
        <v>0</v>
      </c>
      <c r="M246" s="74">
        <f t="shared" si="87"/>
        <v>32265958</v>
      </c>
      <c r="N246" s="74">
        <f t="shared" si="88"/>
        <v>90957447</v>
      </c>
      <c r="O246" s="74">
        <f t="shared" si="88"/>
        <v>0</v>
      </c>
    </row>
    <row r="247" spans="1:18" ht="31.5" x14ac:dyDescent="0.2">
      <c r="A247" s="30" t="s">
        <v>260</v>
      </c>
      <c r="B247" s="73" t="s">
        <v>27</v>
      </c>
      <c r="C247" s="73" t="s">
        <v>14</v>
      </c>
      <c r="D247" s="73" t="s">
        <v>86</v>
      </c>
      <c r="E247" s="73" t="s">
        <v>34</v>
      </c>
      <c r="F247" s="73" t="s">
        <v>88</v>
      </c>
      <c r="G247" s="73" t="s">
        <v>50</v>
      </c>
      <c r="H247" s="73" t="s">
        <v>258</v>
      </c>
      <c r="I247" s="75" t="s">
        <v>0</v>
      </c>
      <c r="J247" s="76" t="s">
        <v>0</v>
      </c>
      <c r="K247" s="77"/>
      <c r="L247" s="76" t="s">
        <v>0</v>
      </c>
      <c r="M247" s="74">
        <f t="shared" si="87"/>
        <v>32265958</v>
      </c>
      <c r="N247" s="74">
        <f t="shared" si="88"/>
        <v>90957447</v>
      </c>
      <c r="O247" s="74">
        <f t="shared" si="88"/>
        <v>0</v>
      </c>
    </row>
    <row r="248" spans="1:18" ht="63" x14ac:dyDescent="0.2">
      <c r="A248" s="30" t="s">
        <v>206</v>
      </c>
      <c r="B248" s="73" t="s">
        <v>27</v>
      </c>
      <c r="C248" s="73" t="s">
        <v>14</v>
      </c>
      <c r="D248" s="73" t="s">
        <v>86</v>
      </c>
      <c r="E248" s="73" t="s">
        <v>34</v>
      </c>
      <c r="F248" s="73" t="s">
        <v>88</v>
      </c>
      <c r="G248" s="73" t="s">
        <v>50</v>
      </c>
      <c r="H248" s="73" t="s">
        <v>258</v>
      </c>
      <c r="I248" s="73" t="s">
        <v>200</v>
      </c>
      <c r="J248" s="78" t="s">
        <v>0</v>
      </c>
      <c r="K248" s="79"/>
      <c r="L248" s="78" t="s">
        <v>0</v>
      </c>
      <c r="M248" s="74">
        <f t="shared" si="87"/>
        <v>32265958</v>
      </c>
      <c r="N248" s="74">
        <f t="shared" si="88"/>
        <v>90957447</v>
      </c>
      <c r="O248" s="74">
        <f t="shared" si="88"/>
        <v>0</v>
      </c>
    </row>
    <row r="249" spans="1:18" ht="15.75" x14ac:dyDescent="0.2">
      <c r="A249" s="30" t="s">
        <v>174</v>
      </c>
      <c r="B249" s="92" t="s">
        <v>0</v>
      </c>
      <c r="C249" s="92" t="s">
        <v>0</v>
      </c>
      <c r="D249" s="92" t="s">
        <v>0</v>
      </c>
      <c r="E249" s="92" t="s">
        <v>0</v>
      </c>
      <c r="F249" s="92" t="s">
        <v>0</v>
      </c>
      <c r="G249" s="92" t="s">
        <v>0</v>
      </c>
      <c r="H249" s="92" t="s">
        <v>0</v>
      </c>
      <c r="I249" s="92" t="s">
        <v>0</v>
      </c>
      <c r="J249" s="92" t="s">
        <v>0</v>
      </c>
      <c r="K249" s="93"/>
      <c r="L249" s="92" t="s">
        <v>0</v>
      </c>
      <c r="M249" s="74">
        <f t="shared" si="87"/>
        <v>32265958</v>
      </c>
      <c r="N249" s="74">
        <f t="shared" si="88"/>
        <v>90957447</v>
      </c>
      <c r="O249" s="74">
        <f t="shared" si="88"/>
        <v>0</v>
      </c>
    </row>
    <row r="250" spans="1:18" ht="63" x14ac:dyDescent="0.2">
      <c r="A250" s="65" t="s">
        <v>259</v>
      </c>
      <c r="B250" s="89" t="s">
        <v>27</v>
      </c>
      <c r="C250" s="89" t="s">
        <v>14</v>
      </c>
      <c r="D250" s="89" t="s">
        <v>86</v>
      </c>
      <c r="E250" s="89" t="s">
        <v>34</v>
      </c>
      <c r="F250" s="89" t="s">
        <v>88</v>
      </c>
      <c r="G250" s="89" t="s">
        <v>50</v>
      </c>
      <c r="H250" s="89" t="s">
        <v>258</v>
      </c>
      <c r="I250" s="89" t="s">
        <v>200</v>
      </c>
      <c r="J250" s="90" t="s">
        <v>102</v>
      </c>
      <c r="K250" s="84">
        <v>1410</v>
      </c>
      <c r="L250" s="90" t="s">
        <v>55</v>
      </c>
      <c r="M250" s="91">
        <f>2151064-215106+30330000</f>
        <v>32265958</v>
      </c>
      <c r="N250" s="91">
        <f>6063830-606383+85500000</f>
        <v>90957447</v>
      </c>
      <c r="O250" s="91">
        <v>0</v>
      </c>
    </row>
    <row r="251" spans="1:18" s="40" customFormat="1" ht="31.5" x14ac:dyDescent="0.2">
      <c r="A251" s="30" t="s">
        <v>186</v>
      </c>
      <c r="B251" s="73" t="s">
        <v>27</v>
      </c>
      <c r="C251" s="73" t="s">
        <v>17</v>
      </c>
      <c r="D251" s="73"/>
      <c r="E251" s="73"/>
      <c r="F251" s="73"/>
      <c r="G251" s="73"/>
      <c r="H251" s="73"/>
      <c r="I251" s="73"/>
      <c r="J251" s="78"/>
      <c r="K251" s="79"/>
      <c r="L251" s="78"/>
      <c r="M251" s="74">
        <f t="shared" ref="M251:M258" si="89">M252</f>
        <v>0</v>
      </c>
      <c r="N251" s="74">
        <f t="shared" ref="N251:O258" si="90">N252</f>
        <v>38421588.909999996</v>
      </c>
      <c r="O251" s="74">
        <f t="shared" si="90"/>
        <v>81073960.270000011</v>
      </c>
      <c r="P251" s="41"/>
      <c r="Q251" s="41"/>
      <c r="R251" s="41"/>
    </row>
    <row r="252" spans="1:18" ht="31.5" x14ac:dyDescent="0.2">
      <c r="A252" s="30" t="s">
        <v>97</v>
      </c>
      <c r="B252" s="73" t="s">
        <v>27</v>
      </c>
      <c r="C252" s="73" t="s">
        <v>17</v>
      </c>
      <c r="D252" s="73" t="s">
        <v>30</v>
      </c>
      <c r="E252" s="73" t="s">
        <v>0</v>
      </c>
      <c r="F252" s="73" t="s">
        <v>0</v>
      </c>
      <c r="G252" s="73" t="s">
        <v>0</v>
      </c>
      <c r="H252" s="75" t="s">
        <v>0</v>
      </c>
      <c r="I252" s="75" t="s">
        <v>0</v>
      </c>
      <c r="J252" s="76" t="s">
        <v>0</v>
      </c>
      <c r="K252" s="77"/>
      <c r="L252" s="76" t="s">
        <v>0</v>
      </c>
      <c r="M252" s="74">
        <f t="shared" si="89"/>
        <v>0</v>
      </c>
      <c r="N252" s="74">
        <f t="shared" si="90"/>
        <v>38421588.909999996</v>
      </c>
      <c r="O252" s="74">
        <f t="shared" si="90"/>
        <v>81073960.270000011</v>
      </c>
    </row>
    <row r="253" spans="1:18" ht="31.5" x14ac:dyDescent="0.2">
      <c r="A253" s="30" t="s">
        <v>33</v>
      </c>
      <c r="B253" s="73" t="s">
        <v>27</v>
      </c>
      <c r="C253" s="73" t="s">
        <v>17</v>
      </c>
      <c r="D253" s="73" t="s">
        <v>30</v>
      </c>
      <c r="E253" s="73" t="s">
        <v>34</v>
      </c>
      <c r="F253" s="73" t="s">
        <v>0</v>
      </c>
      <c r="G253" s="73" t="s">
        <v>0</v>
      </c>
      <c r="H253" s="75" t="s">
        <v>0</v>
      </c>
      <c r="I253" s="75" t="s">
        <v>0</v>
      </c>
      <c r="J253" s="76" t="s">
        <v>0</v>
      </c>
      <c r="K253" s="77"/>
      <c r="L253" s="76" t="s">
        <v>0</v>
      </c>
      <c r="M253" s="74">
        <f t="shared" si="89"/>
        <v>0</v>
      </c>
      <c r="N253" s="74">
        <f t="shared" si="90"/>
        <v>38421588.909999996</v>
      </c>
      <c r="O253" s="74">
        <f t="shared" si="90"/>
        <v>81073960.270000011</v>
      </c>
    </row>
    <row r="254" spans="1:18" ht="15.75" x14ac:dyDescent="0.2">
      <c r="A254" s="82" t="s">
        <v>87</v>
      </c>
      <c r="B254" s="73" t="s">
        <v>27</v>
      </c>
      <c r="C254" s="73" t="s">
        <v>17</v>
      </c>
      <c r="D254" s="73" t="s">
        <v>30</v>
      </c>
      <c r="E254" s="73" t="s">
        <v>34</v>
      </c>
      <c r="F254" s="73" t="s">
        <v>88</v>
      </c>
      <c r="G254" s="73" t="s">
        <v>0</v>
      </c>
      <c r="H254" s="73" t="s">
        <v>0</v>
      </c>
      <c r="I254" s="73" t="s">
        <v>0</v>
      </c>
      <c r="J254" s="78" t="s">
        <v>0</v>
      </c>
      <c r="K254" s="79"/>
      <c r="L254" s="78" t="s">
        <v>0</v>
      </c>
      <c r="M254" s="74">
        <f t="shared" si="89"/>
        <v>0</v>
      </c>
      <c r="N254" s="74">
        <f t="shared" si="90"/>
        <v>38421588.909999996</v>
      </c>
      <c r="O254" s="74">
        <f t="shared" si="90"/>
        <v>81073960.270000011</v>
      </c>
    </row>
    <row r="255" spans="1:18" ht="15.75" x14ac:dyDescent="0.2">
      <c r="A255" s="82" t="s">
        <v>89</v>
      </c>
      <c r="B255" s="73" t="s">
        <v>27</v>
      </c>
      <c r="C255" s="73" t="s">
        <v>17</v>
      </c>
      <c r="D255" s="73" t="s">
        <v>30</v>
      </c>
      <c r="E255" s="73" t="s">
        <v>34</v>
      </c>
      <c r="F255" s="73" t="s">
        <v>88</v>
      </c>
      <c r="G255" s="73" t="s">
        <v>50</v>
      </c>
      <c r="H255" s="73" t="s">
        <v>0</v>
      </c>
      <c r="I255" s="73" t="s">
        <v>0</v>
      </c>
      <c r="J255" s="78" t="s">
        <v>0</v>
      </c>
      <c r="K255" s="79"/>
      <c r="L255" s="78" t="s">
        <v>0</v>
      </c>
      <c r="M255" s="74">
        <f t="shared" si="89"/>
        <v>0</v>
      </c>
      <c r="N255" s="74">
        <f t="shared" si="90"/>
        <v>38421588.909999996</v>
      </c>
      <c r="O255" s="74">
        <f t="shared" si="90"/>
        <v>81073960.270000011</v>
      </c>
    </row>
    <row r="256" spans="1:18" ht="47.25" x14ac:dyDescent="0.2">
      <c r="A256" s="30" t="s">
        <v>216</v>
      </c>
      <c r="B256" s="73" t="s">
        <v>27</v>
      </c>
      <c r="C256" s="73" t="s">
        <v>17</v>
      </c>
      <c r="D256" s="73" t="s">
        <v>30</v>
      </c>
      <c r="E256" s="73" t="s">
        <v>34</v>
      </c>
      <c r="F256" s="73" t="s">
        <v>88</v>
      </c>
      <c r="G256" s="73" t="s">
        <v>50</v>
      </c>
      <c r="H256" s="73" t="s">
        <v>212</v>
      </c>
      <c r="I256" s="75" t="s">
        <v>0</v>
      </c>
      <c r="J256" s="76" t="s">
        <v>0</v>
      </c>
      <c r="K256" s="77"/>
      <c r="L256" s="76" t="s">
        <v>0</v>
      </c>
      <c r="M256" s="74">
        <f t="shared" si="89"/>
        <v>0</v>
      </c>
      <c r="N256" s="74">
        <f t="shared" si="90"/>
        <v>38421588.909999996</v>
      </c>
      <c r="O256" s="74">
        <f t="shared" si="90"/>
        <v>81073960.270000011</v>
      </c>
    </row>
    <row r="257" spans="1:18" ht="63" x14ac:dyDescent="0.2">
      <c r="A257" s="30" t="s">
        <v>206</v>
      </c>
      <c r="B257" s="73" t="s">
        <v>27</v>
      </c>
      <c r="C257" s="73" t="s">
        <v>17</v>
      </c>
      <c r="D257" s="73" t="s">
        <v>30</v>
      </c>
      <c r="E257" s="73" t="s">
        <v>34</v>
      </c>
      <c r="F257" s="73" t="s">
        <v>88</v>
      </c>
      <c r="G257" s="73" t="s">
        <v>50</v>
      </c>
      <c r="H257" s="73" t="s">
        <v>212</v>
      </c>
      <c r="I257" s="73" t="s">
        <v>200</v>
      </c>
      <c r="J257" s="78" t="s">
        <v>0</v>
      </c>
      <c r="K257" s="79"/>
      <c r="L257" s="78" t="s">
        <v>0</v>
      </c>
      <c r="M257" s="74">
        <f t="shared" si="89"/>
        <v>0</v>
      </c>
      <c r="N257" s="74">
        <f t="shared" si="90"/>
        <v>38421588.909999996</v>
      </c>
      <c r="O257" s="74">
        <f t="shared" si="90"/>
        <v>81073960.270000011</v>
      </c>
    </row>
    <row r="258" spans="1:18" ht="15.75" x14ac:dyDescent="0.2">
      <c r="A258" s="30" t="s">
        <v>177</v>
      </c>
      <c r="B258" s="92" t="s">
        <v>0</v>
      </c>
      <c r="C258" s="92" t="s">
        <v>0</v>
      </c>
      <c r="D258" s="92" t="s">
        <v>0</v>
      </c>
      <c r="E258" s="92" t="s">
        <v>0</v>
      </c>
      <c r="F258" s="92" t="s">
        <v>0</v>
      </c>
      <c r="G258" s="92" t="s">
        <v>0</v>
      </c>
      <c r="H258" s="92" t="s">
        <v>0</v>
      </c>
      <c r="I258" s="92" t="s">
        <v>0</v>
      </c>
      <c r="J258" s="92" t="s">
        <v>0</v>
      </c>
      <c r="K258" s="93"/>
      <c r="L258" s="92" t="s">
        <v>0</v>
      </c>
      <c r="M258" s="74">
        <f t="shared" si="89"/>
        <v>0</v>
      </c>
      <c r="N258" s="74">
        <f t="shared" si="90"/>
        <v>38421588.909999996</v>
      </c>
      <c r="O258" s="74">
        <f t="shared" si="90"/>
        <v>81073960.270000011</v>
      </c>
    </row>
    <row r="259" spans="1:18" ht="31.5" x14ac:dyDescent="0.2">
      <c r="A259" s="65" t="s">
        <v>257</v>
      </c>
      <c r="B259" s="89" t="s">
        <v>27</v>
      </c>
      <c r="C259" s="89" t="s">
        <v>17</v>
      </c>
      <c r="D259" s="89" t="s">
        <v>30</v>
      </c>
      <c r="E259" s="89" t="s">
        <v>34</v>
      </c>
      <c r="F259" s="89" t="s">
        <v>88</v>
      </c>
      <c r="G259" s="89" t="s">
        <v>50</v>
      </c>
      <c r="H259" s="89" t="s">
        <v>212</v>
      </c>
      <c r="I259" s="89" t="s">
        <v>200</v>
      </c>
      <c r="J259" s="90" t="s">
        <v>94</v>
      </c>
      <c r="K259" s="84">
        <v>350</v>
      </c>
      <c r="L259" s="90" t="s">
        <v>111</v>
      </c>
      <c r="M259" s="91">
        <v>0</v>
      </c>
      <c r="N259" s="91">
        <f>38421588.91</f>
        <v>38421588.909999996</v>
      </c>
      <c r="O259" s="91">
        <f>73535209.62+27538750.65-20000000</f>
        <v>81073960.270000011</v>
      </c>
    </row>
    <row r="260" spans="1:18" ht="31.5" x14ac:dyDescent="0.2">
      <c r="A260" s="30" t="s">
        <v>256</v>
      </c>
      <c r="B260" s="73" t="s">
        <v>251</v>
      </c>
      <c r="C260" s="73" t="s">
        <v>0</v>
      </c>
      <c r="D260" s="73" t="s">
        <v>0</v>
      </c>
      <c r="E260" s="73" t="s">
        <v>0</v>
      </c>
      <c r="F260" s="73" t="s">
        <v>0</v>
      </c>
      <c r="G260" s="73" t="s">
        <v>0</v>
      </c>
      <c r="H260" s="75" t="s">
        <v>0</v>
      </c>
      <c r="I260" s="75" t="s">
        <v>0</v>
      </c>
      <c r="J260" s="76" t="s">
        <v>0</v>
      </c>
      <c r="K260" s="77"/>
      <c r="L260" s="76" t="s">
        <v>0</v>
      </c>
      <c r="M260" s="74">
        <f t="shared" ref="M260:M272" si="91">M261</f>
        <v>682350184.15999997</v>
      </c>
      <c r="N260" s="74">
        <f t="shared" ref="N260:O260" si="92">N261</f>
        <v>103087060.5</v>
      </c>
      <c r="O260" s="74">
        <f t="shared" si="92"/>
        <v>0</v>
      </c>
    </row>
    <row r="261" spans="1:18" ht="31.5" x14ac:dyDescent="0.2">
      <c r="A261" s="30" t="s">
        <v>186</v>
      </c>
      <c r="B261" s="73" t="s">
        <v>251</v>
      </c>
      <c r="C261" s="73" t="s">
        <v>17</v>
      </c>
      <c r="D261" s="73"/>
      <c r="E261" s="73"/>
      <c r="F261" s="73"/>
      <c r="G261" s="73"/>
      <c r="H261" s="75"/>
      <c r="I261" s="75"/>
      <c r="J261" s="76"/>
      <c r="K261" s="77"/>
      <c r="L261" s="76"/>
      <c r="M261" s="74">
        <f t="shared" si="91"/>
        <v>682350184.15999997</v>
      </c>
      <c r="N261" s="74">
        <f t="shared" ref="N261:O261" si="93">N262</f>
        <v>103087060.5</v>
      </c>
      <c r="O261" s="74">
        <f t="shared" si="93"/>
        <v>0</v>
      </c>
    </row>
    <row r="262" spans="1:18" ht="47.25" x14ac:dyDescent="0.2">
      <c r="A262" s="30" t="s">
        <v>255</v>
      </c>
      <c r="B262" s="73" t="s">
        <v>251</v>
      </c>
      <c r="C262" s="73" t="s">
        <v>17</v>
      </c>
      <c r="D262" s="73" t="s">
        <v>36</v>
      </c>
      <c r="E262" s="73" t="s">
        <v>0</v>
      </c>
      <c r="F262" s="73" t="s">
        <v>0</v>
      </c>
      <c r="G262" s="73" t="s">
        <v>0</v>
      </c>
      <c r="H262" s="75" t="s">
        <v>0</v>
      </c>
      <c r="I262" s="75" t="s">
        <v>0</v>
      </c>
      <c r="J262" s="76" t="s">
        <v>0</v>
      </c>
      <c r="K262" s="77"/>
      <c r="L262" s="76" t="s">
        <v>0</v>
      </c>
      <c r="M262" s="74">
        <f t="shared" si="91"/>
        <v>682350184.15999997</v>
      </c>
      <c r="N262" s="74">
        <f t="shared" ref="N262:O272" si="94">N263</f>
        <v>103087060.5</v>
      </c>
      <c r="O262" s="74">
        <f t="shared" si="94"/>
        <v>0</v>
      </c>
    </row>
    <row r="263" spans="1:18" ht="31.5" x14ac:dyDescent="0.2">
      <c r="A263" s="30" t="s">
        <v>33</v>
      </c>
      <c r="B263" s="73" t="s">
        <v>251</v>
      </c>
      <c r="C263" s="73" t="s">
        <v>17</v>
      </c>
      <c r="D263" s="73" t="s">
        <v>36</v>
      </c>
      <c r="E263" s="73" t="s">
        <v>34</v>
      </c>
      <c r="F263" s="73" t="s">
        <v>0</v>
      </c>
      <c r="G263" s="73" t="s">
        <v>0</v>
      </c>
      <c r="H263" s="75" t="s">
        <v>0</v>
      </c>
      <c r="I263" s="75" t="s">
        <v>0</v>
      </c>
      <c r="J263" s="76" t="s">
        <v>0</v>
      </c>
      <c r="K263" s="77"/>
      <c r="L263" s="76" t="s">
        <v>0</v>
      </c>
      <c r="M263" s="74">
        <f t="shared" si="91"/>
        <v>682350184.15999997</v>
      </c>
      <c r="N263" s="74">
        <f t="shared" si="94"/>
        <v>103087060.5</v>
      </c>
      <c r="O263" s="74">
        <f t="shared" si="94"/>
        <v>0</v>
      </c>
    </row>
    <row r="264" spans="1:18" ht="15.75" x14ac:dyDescent="0.2">
      <c r="A264" s="82" t="s">
        <v>224</v>
      </c>
      <c r="B264" s="73" t="s">
        <v>251</v>
      </c>
      <c r="C264" s="73" t="s">
        <v>17</v>
      </c>
      <c r="D264" s="73" t="s">
        <v>36</v>
      </c>
      <c r="E264" s="73" t="s">
        <v>34</v>
      </c>
      <c r="F264" s="73" t="s">
        <v>30</v>
      </c>
      <c r="G264" s="73" t="s">
        <v>0</v>
      </c>
      <c r="H264" s="73" t="s">
        <v>0</v>
      </c>
      <c r="I264" s="73" t="s">
        <v>0</v>
      </c>
      <c r="J264" s="78" t="s">
        <v>0</v>
      </c>
      <c r="K264" s="79"/>
      <c r="L264" s="78" t="s">
        <v>0</v>
      </c>
      <c r="M264" s="74">
        <f>M265+M274</f>
        <v>682350184.15999997</v>
      </c>
      <c r="N264" s="74">
        <f t="shared" ref="N264:O264" si="95">N265+N274</f>
        <v>103087060.5</v>
      </c>
      <c r="O264" s="74">
        <f t="shared" si="95"/>
        <v>0</v>
      </c>
    </row>
    <row r="265" spans="1:18" ht="15.75" x14ac:dyDescent="0.2">
      <c r="A265" s="82" t="s">
        <v>254</v>
      </c>
      <c r="B265" s="73" t="s">
        <v>251</v>
      </c>
      <c r="C265" s="73" t="s">
        <v>17</v>
      </c>
      <c r="D265" s="73" t="s">
        <v>36</v>
      </c>
      <c r="E265" s="73" t="s">
        <v>34</v>
      </c>
      <c r="F265" s="73" t="s">
        <v>30</v>
      </c>
      <c r="G265" s="73" t="s">
        <v>50</v>
      </c>
      <c r="H265" s="73" t="s">
        <v>0</v>
      </c>
      <c r="I265" s="73" t="s">
        <v>0</v>
      </c>
      <c r="J265" s="78" t="s">
        <v>0</v>
      </c>
      <c r="K265" s="79"/>
      <c r="L265" s="78" t="s">
        <v>0</v>
      </c>
      <c r="M265" s="74">
        <f>M266+M270</f>
        <v>427350184.15999997</v>
      </c>
      <c r="N265" s="74">
        <f t="shared" ref="N265:O265" si="96">N266+N270</f>
        <v>0</v>
      </c>
      <c r="O265" s="74">
        <f t="shared" si="96"/>
        <v>0</v>
      </c>
    </row>
    <row r="266" spans="1:18" ht="47.25" x14ac:dyDescent="0.2">
      <c r="A266" s="82" t="s">
        <v>216</v>
      </c>
      <c r="B266" s="73" t="s">
        <v>251</v>
      </c>
      <c r="C266" s="73" t="s">
        <v>17</v>
      </c>
      <c r="D266" s="73" t="s">
        <v>36</v>
      </c>
      <c r="E266" s="73" t="s">
        <v>34</v>
      </c>
      <c r="F266" s="73" t="s">
        <v>30</v>
      </c>
      <c r="G266" s="73" t="s">
        <v>50</v>
      </c>
      <c r="H266" s="73" t="s">
        <v>212</v>
      </c>
      <c r="I266" s="73"/>
      <c r="J266" s="78"/>
      <c r="K266" s="79"/>
      <c r="L266" s="78"/>
      <c r="M266" s="74">
        <f>M267</f>
        <v>87350184.159999996</v>
      </c>
      <c r="N266" s="74">
        <f t="shared" ref="N266:O268" si="97">N267</f>
        <v>0</v>
      </c>
      <c r="O266" s="74">
        <f t="shared" si="97"/>
        <v>0</v>
      </c>
    </row>
    <row r="267" spans="1:18" ht="63" x14ac:dyDescent="0.2">
      <c r="A267" s="82" t="s">
        <v>206</v>
      </c>
      <c r="B267" s="73" t="s">
        <v>251</v>
      </c>
      <c r="C267" s="73" t="s">
        <v>17</v>
      </c>
      <c r="D267" s="73" t="s">
        <v>36</v>
      </c>
      <c r="E267" s="73" t="s">
        <v>34</v>
      </c>
      <c r="F267" s="73" t="s">
        <v>30</v>
      </c>
      <c r="G267" s="73" t="s">
        <v>50</v>
      </c>
      <c r="H267" s="73" t="s">
        <v>212</v>
      </c>
      <c r="I267" s="73" t="s">
        <v>200</v>
      </c>
      <c r="J267" s="78"/>
      <c r="K267" s="79"/>
      <c r="L267" s="78"/>
      <c r="M267" s="74">
        <f>M268</f>
        <v>87350184.159999996</v>
      </c>
      <c r="N267" s="74">
        <f t="shared" si="97"/>
        <v>0</v>
      </c>
      <c r="O267" s="74">
        <f t="shared" si="97"/>
        <v>0</v>
      </c>
    </row>
    <row r="268" spans="1:18" ht="15.75" x14ac:dyDescent="0.2">
      <c r="A268" s="82" t="s">
        <v>398</v>
      </c>
      <c r="B268" s="73"/>
      <c r="C268" s="73"/>
      <c r="D268" s="73"/>
      <c r="E268" s="73"/>
      <c r="F268" s="73"/>
      <c r="G268" s="73"/>
      <c r="H268" s="73"/>
      <c r="I268" s="73"/>
      <c r="J268" s="78"/>
      <c r="K268" s="79"/>
      <c r="L268" s="78"/>
      <c r="M268" s="74">
        <f>M269</f>
        <v>87350184.159999996</v>
      </c>
      <c r="N268" s="74">
        <f t="shared" si="97"/>
        <v>0</v>
      </c>
      <c r="O268" s="74">
        <f t="shared" si="97"/>
        <v>0</v>
      </c>
    </row>
    <row r="269" spans="1:18" s="62" customFormat="1" ht="47.25" x14ac:dyDescent="0.2">
      <c r="A269" s="95" t="s">
        <v>441</v>
      </c>
      <c r="B269" s="89" t="s">
        <v>251</v>
      </c>
      <c r="C269" s="89" t="s">
        <v>17</v>
      </c>
      <c r="D269" s="89" t="s">
        <v>36</v>
      </c>
      <c r="E269" s="89" t="s">
        <v>34</v>
      </c>
      <c r="F269" s="89" t="s">
        <v>30</v>
      </c>
      <c r="G269" s="89" t="s">
        <v>50</v>
      </c>
      <c r="H269" s="89" t="s">
        <v>212</v>
      </c>
      <c r="I269" s="89" t="s">
        <v>200</v>
      </c>
      <c r="J269" s="90" t="s">
        <v>94</v>
      </c>
      <c r="K269" s="84">
        <v>172</v>
      </c>
      <c r="L269" s="90" t="s">
        <v>61</v>
      </c>
      <c r="M269" s="91">
        <v>87350184.159999996</v>
      </c>
      <c r="N269" s="91">
        <v>0</v>
      </c>
      <c r="O269" s="91">
        <v>0</v>
      </c>
      <c r="P269" s="61"/>
      <c r="Q269" s="61"/>
      <c r="R269" s="61"/>
    </row>
    <row r="270" spans="1:18" ht="126" x14ac:dyDescent="0.2">
      <c r="A270" s="30" t="s">
        <v>253</v>
      </c>
      <c r="B270" s="73" t="s">
        <v>251</v>
      </c>
      <c r="C270" s="73" t="s">
        <v>17</v>
      </c>
      <c r="D270" s="73" t="s">
        <v>36</v>
      </c>
      <c r="E270" s="73" t="s">
        <v>34</v>
      </c>
      <c r="F270" s="73" t="s">
        <v>30</v>
      </c>
      <c r="G270" s="73" t="s">
        <v>50</v>
      </c>
      <c r="H270" s="73" t="s">
        <v>250</v>
      </c>
      <c r="I270" s="75" t="s">
        <v>0</v>
      </c>
      <c r="J270" s="76" t="s">
        <v>0</v>
      </c>
      <c r="K270" s="77"/>
      <c r="L270" s="76" t="s">
        <v>0</v>
      </c>
      <c r="M270" s="74">
        <f t="shared" si="91"/>
        <v>340000000</v>
      </c>
      <c r="N270" s="74">
        <f t="shared" si="94"/>
        <v>0</v>
      </c>
      <c r="O270" s="74">
        <f t="shared" si="94"/>
        <v>0</v>
      </c>
    </row>
    <row r="271" spans="1:18" ht="63" x14ac:dyDescent="0.2">
      <c r="A271" s="30" t="s">
        <v>206</v>
      </c>
      <c r="B271" s="73" t="s">
        <v>251</v>
      </c>
      <c r="C271" s="73" t="s">
        <v>17</v>
      </c>
      <c r="D271" s="73" t="s">
        <v>36</v>
      </c>
      <c r="E271" s="73" t="s">
        <v>34</v>
      </c>
      <c r="F271" s="73" t="s">
        <v>30</v>
      </c>
      <c r="G271" s="73" t="s">
        <v>50</v>
      </c>
      <c r="H271" s="73" t="s">
        <v>250</v>
      </c>
      <c r="I271" s="73" t="s">
        <v>200</v>
      </c>
      <c r="J271" s="78" t="s">
        <v>0</v>
      </c>
      <c r="K271" s="79"/>
      <c r="L271" s="78" t="s">
        <v>0</v>
      </c>
      <c r="M271" s="74">
        <f t="shared" si="91"/>
        <v>340000000</v>
      </c>
      <c r="N271" s="74">
        <f t="shared" si="94"/>
        <v>0</v>
      </c>
      <c r="O271" s="74">
        <f t="shared" si="94"/>
        <v>0</v>
      </c>
    </row>
    <row r="272" spans="1:18" ht="15.75" x14ac:dyDescent="0.2">
      <c r="A272" s="30" t="s">
        <v>169</v>
      </c>
      <c r="B272" s="92" t="s">
        <v>0</v>
      </c>
      <c r="C272" s="92" t="s">
        <v>0</v>
      </c>
      <c r="D272" s="92" t="s">
        <v>0</v>
      </c>
      <c r="E272" s="92" t="s">
        <v>0</v>
      </c>
      <c r="F272" s="92" t="s">
        <v>0</v>
      </c>
      <c r="G272" s="92" t="s">
        <v>0</v>
      </c>
      <c r="H272" s="92" t="s">
        <v>0</v>
      </c>
      <c r="I272" s="92" t="s">
        <v>0</v>
      </c>
      <c r="J272" s="92" t="s">
        <v>0</v>
      </c>
      <c r="K272" s="93"/>
      <c r="L272" s="92" t="s">
        <v>0</v>
      </c>
      <c r="M272" s="74">
        <f t="shared" si="91"/>
        <v>340000000</v>
      </c>
      <c r="N272" s="74">
        <f t="shared" si="94"/>
        <v>0</v>
      </c>
      <c r="O272" s="74">
        <f t="shared" si="94"/>
        <v>0</v>
      </c>
    </row>
    <row r="273" spans="1:18" ht="47.25" x14ac:dyDescent="0.2">
      <c r="A273" s="65" t="s">
        <v>252</v>
      </c>
      <c r="B273" s="89" t="s">
        <v>251</v>
      </c>
      <c r="C273" s="89" t="s">
        <v>17</v>
      </c>
      <c r="D273" s="89" t="s">
        <v>36</v>
      </c>
      <c r="E273" s="89" t="s">
        <v>34</v>
      </c>
      <c r="F273" s="89" t="s">
        <v>30</v>
      </c>
      <c r="G273" s="89" t="s">
        <v>50</v>
      </c>
      <c r="H273" s="89" t="s">
        <v>250</v>
      </c>
      <c r="I273" s="89" t="s">
        <v>200</v>
      </c>
      <c r="J273" s="90" t="s">
        <v>94</v>
      </c>
      <c r="K273" s="84">
        <v>280</v>
      </c>
      <c r="L273" s="90" t="s">
        <v>61</v>
      </c>
      <c r="M273" s="91">
        <f>310000000+30000000</f>
        <v>340000000</v>
      </c>
      <c r="N273" s="91">
        <v>0</v>
      </c>
      <c r="O273" s="91">
        <v>0</v>
      </c>
    </row>
    <row r="274" spans="1:18" s="60" customFormat="1" ht="15.75" x14ac:dyDescent="0.2">
      <c r="A274" s="30" t="s">
        <v>223</v>
      </c>
      <c r="B274" s="73" t="s">
        <v>251</v>
      </c>
      <c r="C274" s="73" t="s">
        <v>17</v>
      </c>
      <c r="D274" s="73" t="s">
        <v>36</v>
      </c>
      <c r="E274" s="73" t="s">
        <v>34</v>
      </c>
      <c r="F274" s="73" t="s">
        <v>30</v>
      </c>
      <c r="G274" s="73" t="s">
        <v>65</v>
      </c>
      <c r="H274" s="73"/>
      <c r="I274" s="73"/>
      <c r="J274" s="78"/>
      <c r="K274" s="79"/>
      <c r="L274" s="78"/>
      <c r="M274" s="74">
        <f>M275</f>
        <v>255000000</v>
      </c>
      <c r="N274" s="74">
        <f t="shared" ref="N274:O275" si="98">N275</f>
        <v>103087060.5</v>
      </c>
      <c r="O274" s="74">
        <f t="shared" si="98"/>
        <v>0</v>
      </c>
      <c r="P274" s="59"/>
      <c r="Q274" s="59"/>
      <c r="R274" s="59"/>
    </row>
    <row r="275" spans="1:18" s="60" customFormat="1" ht="47.25" x14ac:dyDescent="0.2">
      <c r="A275" s="30" t="s">
        <v>216</v>
      </c>
      <c r="B275" s="73" t="s">
        <v>251</v>
      </c>
      <c r="C275" s="73" t="s">
        <v>17</v>
      </c>
      <c r="D275" s="73" t="s">
        <v>36</v>
      </c>
      <c r="E275" s="73" t="s">
        <v>34</v>
      </c>
      <c r="F275" s="73" t="s">
        <v>30</v>
      </c>
      <c r="G275" s="73" t="s">
        <v>65</v>
      </c>
      <c r="H275" s="73" t="s">
        <v>212</v>
      </c>
      <c r="I275" s="73"/>
      <c r="J275" s="78"/>
      <c r="K275" s="79"/>
      <c r="L275" s="78"/>
      <c r="M275" s="74">
        <f>M276</f>
        <v>255000000</v>
      </c>
      <c r="N275" s="74">
        <f t="shared" si="98"/>
        <v>103087060.5</v>
      </c>
      <c r="O275" s="74">
        <f t="shared" si="98"/>
        <v>0</v>
      </c>
      <c r="P275" s="59"/>
      <c r="Q275" s="59"/>
      <c r="R275" s="59"/>
    </row>
    <row r="276" spans="1:18" s="60" customFormat="1" ht="63" x14ac:dyDescent="0.2">
      <c r="A276" s="30" t="s">
        <v>206</v>
      </c>
      <c r="B276" s="73" t="s">
        <v>251</v>
      </c>
      <c r="C276" s="73" t="s">
        <v>17</v>
      </c>
      <c r="D276" s="73" t="s">
        <v>36</v>
      </c>
      <c r="E276" s="73" t="s">
        <v>34</v>
      </c>
      <c r="F276" s="73" t="s">
        <v>30</v>
      </c>
      <c r="G276" s="73" t="s">
        <v>65</v>
      </c>
      <c r="H276" s="73" t="s">
        <v>212</v>
      </c>
      <c r="I276" s="73" t="s">
        <v>200</v>
      </c>
      <c r="J276" s="78"/>
      <c r="K276" s="79"/>
      <c r="L276" s="78"/>
      <c r="M276" s="74">
        <f>M277+M279+M281</f>
        <v>255000000</v>
      </c>
      <c r="N276" s="74">
        <f t="shared" ref="N276:O276" si="99">N277+N279+N281</f>
        <v>103087060.5</v>
      </c>
      <c r="O276" s="74">
        <f t="shared" si="99"/>
        <v>0</v>
      </c>
      <c r="P276" s="59"/>
      <c r="Q276" s="59"/>
      <c r="R276" s="59"/>
    </row>
    <row r="277" spans="1:18" s="64" customFormat="1" ht="15.75" x14ac:dyDescent="0.2">
      <c r="A277" s="30" t="s">
        <v>169</v>
      </c>
      <c r="B277" s="73"/>
      <c r="C277" s="73"/>
      <c r="D277" s="73"/>
      <c r="E277" s="73"/>
      <c r="F277" s="73"/>
      <c r="G277" s="73"/>
      <c r="H277" s="73"/>
      <c r="I277" s="73"/>
      <c r="J277" s="78"/>
      <c r="K277" s="79"/>
      <c r="L277" s="78"/>
      <c r="M277" s="74">
        <f>M278</f>
        <v>155000000</v>
      </c>
      <c r="N277" s="74">
        <f t="shared" ref="N277:O277" si="100">N278</f>
        <v>103087060.5</v>
      </c>
      <c r="O277" s="74">
        <f t="shared" si="100"/>
        <v>0</v>
      </c>
      <c r="P277" s="63"/>
      <c r="Q277" s="63"/>
      <c r="R277" s="63"/>
    </row>
    <row r="278" spans="1:18" s="62" customFormat="1" ht="63" x14ac:dyDescent="0.2">
      <c r="A278" s="65" t="s">
        <v>474</v>
      </c>
      <c r="B278" s="89" t="s">
        <v>251</v>
      </c>
      <c r="C278" s="89" t="s">
        <v>17</v>
      </c>
      <c r="D278" s="89" t="s">
        <v>36</v>
      </c>
      <c r="E278" s="89" t="s">
        <v>34</v>
      </c>
      <c r="F278" s="89" t="s">
        <v>30</v>
      </c>
      <c r="G278" s="89" t="s">
        <v>65</v>
      </c>
      <c r="H278" s="89" t="s">
        <v>212</v>
      </c>
      <c r="I278" s="89" t="s">
        <v>200</v>
      </c>
      <c r="J278" s="90" t="s">
        <v>102</v>
      </c>
      <c r="K278" s="84">
        <v>5276.7</v>
      </c>
      <c r="L278" s="90" t="s">
        <v>55</v>
      </c>
      <c r="M278" s="91">
        <v>155000000</v>
      </c>
      <c r="N278" s="91">
        <v>103087060.5</v>
      </c>
      <c r="O278" s="91"/>
      <c r="P278" s="61"/>
      <c r="Q278" s="61"/>
      <c r="R278" s="61"/>
    </row>
    <row r="279" spans="1:18" s="60" customFormat="1" ht="15.75" x14ac:dyDescent="0.2">
      <c r="A279" s="30" t="s">
        <v>398</v>
      </c>
      <c r="B279" s="73"/>
      <c r="C279" s="73"/>
      <c r="D279" s="73"/>
      <c r="E279" s="73"/>
      <c r="F279" s="73"/>
      <c r="G279" s="73"/>
      <c r="H279" s="73"/>
      <c r="I279" s="73"/>
      <c r="J279" s="78"/>
      <c r="K279" s="79"/>
      <c r="L279" s="78"/>
      <c r="M279" s="74">
        <f>M280</f>
        <v>50000000</v>
      </c>
      <c r="N279" s="74">
        <f t="shared" ref="N279:O279" si="101">N280</f>
        <v>0</v>
      </c>
      <c r="O279" s="74">
        <f t="shared" si="101"/>
        <v>0</v>
      </c>
      <c r="P279" s="59"/>
      <c r="Q279" s="59"/>
      <c r="R279" s="59"/>
    </row>
    <row r="280" spans="1:18" s="62" customFormat="1" ht="47.25" x14ac:dyDescent="0.2">
      <c r="A280" s="65" t="s">
        <v>397</v>
      </c>
      <c r="B280" s="89" t="s">
        <v>251</v>
      </c>
      <c r="C280" s="89" t="s">
        <v>17</v>
      </c>
      <c r="D280" s="89" t="s">
        <v>36</v>
      </c>
      <c r="E280" s="89" t="s">
        <v>34</v>
      </c>
      <c r="F280" s="89" t="s">
        <v>30</v>
      </c>
      <c r="G280" s="89" t="s">
        <v>65</v>
      </c>
      <c r="H280" s="89" t="s">
        <v>212</v>
      </c>
      <c r="I280" s="89" t="s">
        <v>200</v>
      </c>
      <c r="J280" s="90" t="s">
        <v>217</v>
      </c>
      <c r="K280" s="84">
        <v>72</v>
      </c>
      <c r="L280" s="90" t="s">
        <v>61</v>
      </c>
      <c r="M280" s="91">
        <v>50000000</v>
      </c>
      <c r="N280" s="91">
        <v>0</v>
      </c>
      <c r="O280" s="91">
        <v>0</v>
      </c>
      <c r="P280" s="61"/>
      <c r="Q280" s="61"/>
      <c r="R280" s="61"/>
    </row>
    <row r="281" spans="1:18" s="60" customFormat="1" ht="15.75" x14ac:dyDescent="0.2">
      <c r="A281" s="30" t="s">
        <v>176</v>
      </c>
      <c r="B281" s="73"/>
      <c r="C281" s="73"/>
      <c r="D281" s="73"/>
      <c r="E281" s="73"/>
      <c r="F281" s="73"/>
      <c r="G281" s="73"/>
      <c r="H281" s="73"/>
      <c r="I281" s="73"/>
      <c r="J281" s="78"/>
      <c r="K281" s="79"/>
      <c r="L281" s="78"/>
      <c r="M281" s="74">
        <f>M282</f>
        <v>50000000</v>
      </c>
      <c r="N281" s="74">
        <f t="shared" ref="N281:O281" si="102">N282</f>
        <v>0</v>
      </c>
      <c r="O281" s="74">
        <f t="shared" si="102"/>
        <v>0</v>
      </c>
      <c r="P281" s="59"/>
      <c r="Q281" s="59"/>
      <c r="R281" s="59"/>
    </row>
    <row r="282" spans="1:18" s="62" customFormat="1" ht="63" x14ac:dyDescent="0.2">
      <c r="A282" s="65" t="s">
        <v>434</v>
      </c>
      <c r="B282" s="89" t="s">
        <v>251</v>
      </c>
      <c r="C282" s="89" t="s">
        <v>17</v>
      </c>
      <c r="D282" s="89" t="s">
        <v>36</v>
      </c>
      <c r="E282" s="89" t="s">
        <v>34</v>
      </c>
      <c r="F282" s="89" t="s">
        <v>30</v>
      </c>
      <c r="G282" s="89" t="s">
        <v>65</v>
      </c>
      <c r="H282" s="89" t="s">
        <v>212</v>
      </c>
      <c r="I282" s="89" t="s">
        <v>200</v>
      </c>
      <c r="J282" s="90" t="s">
        <v>94</v>
      </c>
      <c r="K282" s="84">
        <v>200</v>
      </c>
      <c r="L282" s="90" t="s">
        <v>61</v>
      </c>
      <c r="M282" s="91">
        <v>50000000</v>
      </c>
      <c r="N282" s="91">
        <v>0</v>
      </c>
      <c r="O282" s="91">
        <v>0</v>
      </c>
      <c r="P282" s="61"/>
      <c r="Q282" s="61"/>
      <c r="R282" s="61"/>
    </row>
    <row r="283" spans="1:18" ht="78.75" x14ac:dyDescent="0.2">
      <c r="A283" s="30" t="s">
        <v>103</v>
      </c>
      <c r="B283" s="73" t="s">
        <v>104</v>
      </c>
      <c r="C283" s="73" t="s">
        <v>0</v>
      </c>
      <c r="D283" s="73" t="s">
        <v>0</v>
      </c>
      <c r="E283" s="73" t="s">
        <v>0</v>
      </c>
      <c r="F283" s="73" t="s">
        <v>0</v>
      </c>
      <c r="G283" s="73" t="s">
        <v>0</v>
      </c>
      <c r="H283" s="75" t="s">
        <v>0</v>
      </c>
      <c r="I283" s="75" t="s">
        <v>0</v>
      </c>
      <c r="J283" s="76" t="s">
        <v>0</v>
      </c>
      <c r="K283" s="77"/>
      <c r="L283" s="76" t="s">
        <v>0</v>
      </c>
      <c r="M283" s="74">
        <f>M284+M307</f>
        <v>2688189963.98</v>
      </c>
      <c r="N283" s="74">
        <f t="shared" ref="N283:O283" si="103">N284+N307</f>
        <v>599419916.75999999</v>
      </c>
      <c r="O283" s="74">
        <f t="shared" si="103"/>
        <v>123254725.39</v>
      </c>
    </row>
    <row r="284" spans="1:18" s="36" customFormat="1" ht="31.5" x14ac:dyDescent="0.2">
      <c r="A284" s="30" t="s">
        <v>187</v>
      </c>
      <c r="B284" s="73" t="s">
        <v>104</v>
      </c>
      <c r="C284" s="73" t="s">
        <v>14</v>
      </c>
      <c r="D284" s="73" t="s">
        <v>0</v>
      </c>
      <c r="E284" s="73" t="s">
        <v>0</v>
      </c>
      <c r="F284" s="73" t="s">
        <v>0</v>
      </c>
      <c r="G284" s="73" t="s">
        <v>0</v>
      </c>
      <c r="H284" s="75" t="s">
        <v>0</v>
      </c>
      <c r="I284" s="75" t="s">
        <v>0</v>
      </c>
      <c r="J284" s="76" t="s">
        <v>0</v>
      </c>
      <c r="K284" s="77"/>
      <c r="L284" s="76" t="s">
        <v>0</v>
      </c>
      <c r="M284" s="74">
        <f>M285+M293</f>
        <v>934710502.56999993</v>
      </c>
      <c r="N284" s="74">
        <f t="shared" ref="N284:O284" si="104">N285+N293</f>
        <v>599419916.75999999</v>
      </c>
      <c r="O284" s="74">
        <f t="shared" si="104"/>
        <v>0</v>
      </c>
      <c r="P284" s="42"/>
      <c r="Q284" s="42"/>
      <c r="R284" s="42"/>
    </row>
    <row r="285" spans="1:18" s="36" customFormat="1" ht="31.5" x14ac:dyDescent="0.2">
      <c r="A285" s="30" t="s">
        <v>242</v>
      </c>
      <c r="B285" s="73" t="s">
        <v>104</v>
      </c>
      <c r="C285" s="73" t="s">
        <v>14</v>
      </c>
      <c r="D285" s="73" t="s">
        <v>239</v>
      </c>
      <c r="E285" s="73" t="s">
        <v>0</v>
      </c>
      <c r="F285" s="73" t="s">
        <v>0</v>
      </c>
      <c r="G285" s="73" t="s">
        <v>0</v>
      </c>
      <c r="H285" s="75" t="s">
        <v>0</v>
      </c>
      <c r="I285" s="75" t="s">
        <v>0</v>
      </c>
      <c r="J285" s="76" t="s">
        <v>0</v>
      </c>
      <c r="K285" s="77"/>
      <c r="L285" s="76" t="s">
        <v>0</v>
      </c>
      <c r="M285" s="74">
        <f t="shared" ref="M285:M291" si="105">M286</f>
        <v>328604770</v>
      </c>
      <c r="N285" s="74">
        <f t="shared" ref="N285:O291" si="106">N286</f>
        <v>296389613.73000002</v>
      </c>
      <c r="O285" s="74">
        <f t="shared" si="106"/>
        <v>0</v>
      </c>
      <c r="P285" s="42"/>
      <c r="Q285" s="42"/>
      <c r="R285" s="42"/>
    </row>
    <row r="286" spans="1:18" s="36" customFormat="1" ht="31.5" x14ac:dyDescent="0.2">
      <c r="A286" s="30" t="s">
        <v>33</v>
      </c>
      <c r="B286" s="73" t="s">
        <v>104</v>
      </c>
      <c r="C286" s="73" t="s">
        <v>14</v>
      </c>
      <c r="D286" s="73" t="s">
        <v>239</v>
      </c>
      <c r="E286" s="73" t="s">
        <v>34</v>
      </c>
      <c r="F286" s="73" t="s">
        <v>0</v>
      </c>
      <c r="G286" s="73" t="s">
        <v>0</v>
      </c>
      <c r="H286" s="75" t="s">
        <v>0</v>
      </c>
      <c r="I286" s="75" t="s">
        <v>0</v>
      </c>
      <c r="J286" s="76" t="s">
        <v>0</v>
      </c>
      <c r="K286" s="77"/>
      <c r="L286" s="76" t="s">
        <v>0</v>
      </c>
      <c r="M286" s="74">
        <f t="shared" si="105"/>
        <v>328604770</v>
      </c>
      <c r="N286" s="74">
        <f t="shared" si="106"/>
        <v>296389613.73000002</v>
      </c>
      <c r="O286" s="74">
        <f t="shared" si="106"/>
        <v>0</v>
      </c>
      <c r="P286" s="42"/>
      <c r="Q286" s="42"/>
      <c r="R286" s="42"/>
    </row>
    <row r="287" spans="1:18" s="36" customFormat="1" ht="15.75" x14ac:dyDescent="0.2">
      <c r="A287" s="82" t="s">
        <v>35</v>
      </c>
      <c r="B287" s="73" t="s">
        <v>104</v>
      </c>
      <c r="C287" s="73" t="s">
        <v>14</v>
      </c>
      <c r="D287" s="73" t="s">
        <v>239</v>
      </c>
      <c r="E287" s="73" t="s">
        <v>34</v>
      </c>
      <c r="F287" s="73" t="s">
        <v>36</v>
      </c>
      <c r="G287" s="73" t="s">
        <v>0</v>
      </c>
      <c r="H287" s="73" t="s">
        <v>0</v>
      </c>
      <c r="I287" s="73" t="s">
        <v>0</v>
      </c>
      <c r="J287" s="78" t="s">
        <v>0</v>
      </c>
      <c r="K287" s="79"/>
      <c r="L287" s="78" t="s">
        <v>0</v>
      </c>
      <c r="M287" s="74">
        <f t="shared" si="105"/>
        <v>328604770</v>
      </c>
      <c r="N287" s="74">
        <f t="shared" si="106"/>
        <v>296389613.73000002</v>
      </c>
      <c r="O287" s="74">
        <f t="shared" si="106"/>
        <v>0</v>
      </c>
      <c r="P287" s="42"/>
      <c r="Q287" s="42"/>
      <c r="R287" s="42"/>
    </row>
    <row r="288" spans="1:18" s="36" customFormat="1" ht="31.5" x14ac:dyDescent="0.2">
      <c r="A288" s="82" t="s">
        <v>37</v>
      </c>
      <c r="B288" s="73" t="s">
        <v>104</v>
      </c>
      <c r="C288" s="73" t="s">
        <v>14</v>
      </c>
      <c r="D288" s="73" t="s">
        <v>239</v>
      </c>
      <c r="E288" s="73" t="s">
        <v>34</v>
      </c>
      <c r="F288" s="73" t="s">
        <v>36</v>
      </c>
      <c r="G288" s="73" t="s">
        <v>38</v>
      </c>
      <c r="H288" s="73" t="s">
        <v>0</v>
      </c>
      <c r="I288" s="73" t="s">
        <v>0</v>
      </c>
      <c r="J288" s="78" t="s">
        <v>0</v>
      </c>
      <c r="K288" s="79"/>
      <c r="L288" s="78" t="s">
        <v>0</v>
      </c>
      <c r="M288" s="74">
        <f t="shared" si="105"/>
        <v>328604770</v>
      </c>
      <c r="N288" s="74">
        <f t="shared" si="106"/>
        <v>296389613.73000002</v>
      </c>
      <c r="O288" s="74">
        <f t="shared" si="106"/>
        <v>0</v>
      </c>
      <c r="P288" s="42"/>
      <c r="Q288" s="42"/>
      <c r="R288" s="42"/>
    </row>
    <row r="289" spans="1:18" s="36" customFormat="1" ht="47.25" x14ac:dyDescent="0.2">
      <c r="A289" s="30" t="s">
        <v>241</v>
      </c>
      <c r="B289" s="73" t="s">
        <v>104</v>
      </c>
      <c r="C289" s="73" t="s">
        <v>14</v>
      </c>
      <c r="D289" s="73" t="s">
        <v>239</v>
      </c>
      <c r="E289" s="73" t="s">
        <v>34</v>
      </c>
      <c r="F289" s="73" t="s">
        <v>36</v>
      </c>
      <c r="G289" s="73" t="s">
        <v>38</v>
      </c>
      <c r="H289" s="73" t="s">
        <v>238</v>
      </c>
      <c r="I289" s="75" t="s">
        <v>0</v>
      </c>
      <c r="J289" s="76" t="s">
        <v>0</v>
      </c>
      <c r="K289" s="77"/>
      <c r="L289" s="76" t="s">
        <v>0</v>
      </c>
      <c r="M289" s="74">
        <f t="shared" si="105"/>
        <v>328604770</v>
      </c>
      <c r="N289" s="74">
        <f t="shared" si="106"/>
        <v>296389613.73000002</v>
      </c>
      <c r="O289" s="74">
        <f t="shared" si="106"/>
        <v>0</v>
      </c>
      <c r="P289" s="42"/>
      <c r="Q289" s="42"/>
      <c r="R289" s="42"/>
    </row>
    <row r="290" spans="1:18" s="36" customFormat="1" ht="63" x14ac:dyDescent="0.2">
      <c r="A290" s="30" t="s">
        <v>206</v>
      </c>
      <c r="B290" s="73" t="s">
        <v>104</v>
      </c>
      <c r="C290" s="73" t="s">
        <v>14</v>
      </c>
      <c r="D290" s="73" t="s">
        <v>239</v>
      </c>
      <c r="E290" s="73" t="s">
        <v>34</v>
      </c>
      <c r="F290" s="73" t="s">
        <v>36</v>
      </c>
      <c r="G290" s="73" t="s">
        <v>38</v>
      </c>
      <c r="H290" s="73" t="s">
        <v>238</v>
      </c>
      <c r="I290" s="73" t="s">
        <v>200</v>
      </c>
      <c r="J290" s="78" t="s">
        <v>0</v>
      </c>
      <c r="K290" s="79"/>
      <c r="L290" s="78" t="s">
        <v>0</v>
      </c>
      <c r="M290" s="74">
        <f t="shared" si="105"/>
        <v>328604770</v>
      </c>
      <c r="N290" s="74">
        <f t="shared" si="106"/>
        <v>296389613.73000002</v>
      </c>
      <c r="O290" s="74">
        <f t="shared" si="106"/>
        <v>0</v>
      </c>
      <c r="P290" s="42"/>
      <c r="Q290" s="42"/>
      <c r="R290" s="42"/>
    </row>
    <row r="291" spans="1:18" s="36" customFormat="1" ht="15.75" x14ac:dyDescent="0.2">
      <c r="A291" s="30" t="s">
        <v>169</v>
      </c>
      <c r="B291" s="92" t="s">
        <v>0</v>
      </c>
      <c r="C291" s="92" t="s">
        <v>0</v>
      </c>
      <c r="D291" s="92" t="s">
        <v>0</v>
      </c>
      <c r="E291" s="92" t="s">
        <v>0</v>
      </c>
      <c r="F291" s="92" t="s">
        <v>0</v>
      </c>
      <c r="G291" s="92" t="s">
        <v>0</v>
      </c>
      <c r="H291" s="92" t="s">
        <v>0</v>
      </c>
      <c r="I291" s="92" t="s">
        <v>0</v>
      </c>
      <c r="J291" s="92" t="s">
        <v>0</v>
      </c>
      <c r="K291" s="93"/>
      <c r="L291" s="92" t="s">
        <v>0</v>
      </c>
      <c r="M291" s="74">
        <f t="shared" si="105"/>
        <v>328604770</v>
      </c>
      <c r="N291" s="74">
        <f t="shared" si="106"/>
        <v>296389613.73000002</v>
      </c>
      <c r="O291" s="74">
        <f t="shared" si="106"/>
        <v>0</v>
      </c>
      <c r="P291" s="42"/>
      <c r="Q291" s="42"/>
      <c r="R291" s="42"/>
    </row>
    <row r="292" spans="1:18" s="36" customFormat="1" ht="47.25" x14ac:dyDescent="0.2">
      <c r="A292" s="65" t="s">
        <v>240</v>
      </c>
      <c r="B292" s="89" t="s">
        <v>104</v>
      </c>
      <c r="C292" s="89" t="s">
        <v>14</v>
      </c>
      <c r="D292" s="89" t="s">
        <v>239</v>
      </c>
      <c r="E292" s="89" t="s">
        <v>34</v>
      </c>
      <c r="F292" s="89" t="s">
        <v>36</v>
      </c>
      <c r="G292" s="89" t="s">
        <v>38</v>
      </c>
      <c r="H292" s="89" t="s">
        <v>238</v>
      </c>
      <c r="I292" s="89" t="s">
        <v>200</v>
      </c>
      <c r="J292" s="90" t="s">
        <v>116</v>
      </c>
      <c r="K292" s="84">
        <v>2.02</v>
      </c>
      <c r="L292" s="90" t="s">
        <v>55</v>
      </c>
      <c r="M292" s="91">
        <v>328604770</v>
      </c>
      <c r="N292" s="91">
        <v>296389613.73000002</v>
      </c>
      <c r="O292" s="91">
        <v>0</v>
      </c>
      <c r="P292" s="42"/>
      <c r="Q292" s="42"/>
      <c r="R292" s="42"/>
    </row>
    <row r="293" spans="1:18" s="64" customFormat="1" ht="47.25" x14ac:dyDescent="0.2">
      <c r="A293" s="30" t="s">
        <v>410</v>
      </c>
      <c r="B293" s="73" t="s">
        <v>104</v>
      </c>
      <c r="C293" s="73" t="s">
        <v>14</v>
      </c>
      <c r="D293" s="73" t="s">
        <v>411</v>
      </c>
      <c r="E293" s="73" t="s">
        <v>0</v>
      </c>
      <c r="F293" s="73" t="s">
        <v>0</v>
      </c>
      <c r="G293" s="73" t="s">
        <v>0</v>
      </c>
      <c r="H293" s="73"/>
      <c r="I293" s="73"/>
      <c r="J293" s="78"/>
      <c r="K293" s="79"/>
      <c r="L293" s="78"/>
      <c r="M293" s="74">
        <f>M294</f>
        <v>606105732.56999993</v>
      </c>
      <c r="N293" s="74">
        <f t="shared" ref="N293:O305" si="107">N294</f>
        <v>303030303.02999997</v>
      </c>
      <c r="O293" s="74">
        <f t="shared" si="107"/>
        <v>0</v>
      </c>
      <c r="P293" s="63"/>
      <c r="Q293" s="63"/>
      <c r="R293" s="63"/>
    </row>
    <row r="294" spans="1:18" s="64" customFormat="1" ht="31.5" x14ac:dyDescent="0.2">
      <c r="A294" s="30" t="s">
        <v>33</v>
      </c>
      <c r="B294" s="73" t="s">
        <v>104</v>
      </c>
      <c r="C294" s="73" t="s">
        <v>14</v>
      </c>
      <c r="D294" s="73" t="s">
        <v>411</v>
      </c>
      <c r="E294" s="73" t="s">
        <v>34</v>
      </c>
      <c r="F294" s="73" t="s">
        <v>0</v>
      </c>
      <c r="G294" s="73" t="s">
        <v>0</v>
      </c>
      <c r="H294" s="73"/>
      <c r="I294" s="73"/>
      <c r="J294" s="78"/>
      <c r="K294" s="79"/>
      <c r="L294" s="78"/>
      <c r="M294" s="74">
        <f>M295</f>
        <v>606105732.56999993</v>
      </c>
      <c r="N294" s="74">
        <f t="shared" si="107"/>
        <v>303030303.02999997</v>
      </c>
      <c r="O294" s="74">
        <f t="shared" si="107"/>
        <v>0</v>
      </c>
      <c r="P294" s="63"/>
      <c r="Q294" s="63"/>
      <c r="R294" s="63"/>
    </row>
    <row r="295" spans="1:18" s="64" customFormat="1" ht="15.75" x14ac:dyDescent="0.2">
      <c r="A295" s="30" t="s">
        <v>35</v>
      </c>
      <c r="B295" s="73" t="s">
        <v>104</v>
      </c>
      <c r="C295" s="73" t="s">
        <v>14</v>
      </c>
      <c r="D295" s="73" t="s">
        <v>411</v>
      </c>
      <c r="E295" s="73" t="s">
        <v>34</v>
      </c>
      <c r="F295" s="73" t="s">
        <v>36</v>
      </c>
      <c r="G295" s="73" t="s">
        <v>0</v>
      </c>
      <c r="H295" s="73"/>
      <c r="I295" s="73"/>
      <c r="J295" s="78"/>
      <c r="K295" s="79"/>
      <c r="L295" s="78"/>
      <c r="M295" s="74">
        <f>M296</f>
        <v>606105732.56999993</v>
      </c>
      <c r="N295" s="74">
        <f t="shared" si="107"/>
        <v>303030303.02999997</v>
      </c>
      <c r="O295" s="74">
        <f t="shared" si="107"/>
        <v>0</v>
      </c>
      <c r="P295" s="63"/>
      <c r="Q295" s="63"/>
      <c r="R295" s="63"/>
    </row>
    <row r="296" spans="1:18" s="64" customFormat="1" ht="31.5" x14ac:dyDescent="0.2">
      <c r="A296" s="30" t="s">
        <v>37</v>
      </c>
      <c r="B296" s="73" t="s">
        <v>104</v>
      </c>
      <c r="C296" s="73" t="s">
        <v>14</v>
      </c>
      <c r="D296" s="73" t="s">
        <v>411</v>
      </c>
      <c r="E296" s="73" t="s">
        <v>34</v>
      </c>
      <c r="F296" s="73" t="s">
        <v>36</v>
      </c>
      <c r="G296" s="73" t="s">
        <v>38</v>
      </c>
      <c r="H296" s="73"/>
      <c r="I296" s="73"/>
      <c r="J296" s="78"/>
      <c r="K296" s="79"/>
      <c r="L296" s="78"/>
      <c r="M296" s="74">
        <f>M297+M301</f>
        <v>606105732.56999993</v>
      </c>
      <c r="N296" s="74">
        <f t="shared" ref="N296:O296" si="108">N297+N301</f>
        <v>303030303.02999997</v>
      </c>
      <c r="O296" s="74">
        <f t="shared" si="108"/>
        <v>0</v>
      </c>
      <c r="P296" s="63"/>
      <c r="Q296" s="63"/>
      <c r="R296" s="63"/>
    </row>
    <row r="297" spans="1:18" s="64" customFormat="1" ht="63" x14ac:dyDescent="0.2">
      <c r="A297" s="30" t="s">
        <v>477</v>
      </c>
      <c r="B297" s="73" t="s">
        <v>104</v>
      </c>
      <c r="C297" s="73" t="s">
        <v>14</v>
      </c>
      <c r="D297" s="73" t="s">
        <v>411</v>
      </c>
      <c r="E297" s="73" t="s">
        <v>34</v>
      </c>
      <c r="F297" s="73" t="s">
        <v>36</v>
      </c>
      <c r="G297" s="73" t="s">
        <v>38</v>
      </c>
      <c r="H297" s="73" t="s">
        <v>475</v>
      </c>
      <c r="I297" s="73"/>
      <c r="J297" s="78"/>
      <c r="K297" s="79"/>
      <c r="L297" s="78"/>
      <c r="M297" s="74">
        <f>M298</f>
        <v>26007349.760000002</v>
      </c>
      <c r="N297" s="74">
        <f t="shared" ref="N297:O299" si="109">N298</f>
        <v>0</v>
      </c>
      <c r="O297" s="74">
        <f t="shared" si="109"/>
        <v>0</v>
      </c>
      <c r="P297" s="63"/>
      <c r="Q297" s="63"/>
      <c r="R297" s="63"/>
    </row>
    <row r="298" spans="1:18" s="64" customFormat="1" ht="15.75" x14ac:dyDescent="0.2">
      <c r="A298" s="30" t="s">
        <v>478</v>
      </c>
      <c r="B298" s="73" t="s">
        <v>104</v>
      </c>
      <c r="C298" s="73" t="s">
        <v>14</v>
      </c>
      <c r="D298" s="73" t="s">
        <v>411</v>
      </c>
      <c r="E298" s="73" t="s">
        <v>34</v>
      </c>
      <c r="F298" s="73" t="s">
        <v>36</v>
      </c>
      <c r="G298" s="73" t="s">
        <v>38</v>
      </c>
      <c r="H298" s="73" t="s">
        <v>475</v>
      </c>
      <c r="I298" s="73" t="s">
        <v>476</v>
      </c>
      <c r="J298" s="78"/>
      <c r="K298" s="79"/>
      <c r="L298" s="78"/>
      <c r="M298" s="74">
        <f>M299</f>
        <v>26007349.760000002</v>
      </c>
      <c r="N298" s="74">
        <f t="shared" si="109"/>
        <v>0</v>
      </c>
      <c r="O298" s="74">
        <f t="shared" si="109"/>
        <v>0</v>
      </c>
      <c r="P298" s="63"/>
      <c r="Q298" s="63"/>
      <c r="R298" s="63"/>
    </row>
    <row r="299" spans="1:18" s="64" customFormat="1" ht="15.75" x14ac:dyDescent="0.2">
      <c r="A299" s="30" t="s">
        <v>169</v>
      </c>
      <c r="B299" s="73"/>
      <c r="C299" s="73"/>
      <c r="D299" s="73"/>
      <c r="E299" s="73"/>
      <c r="F299" s="73"/>
      <c r="G299" s="73"/>
      <c r="H299" s="73"/>
      <c r="I299" s="73"/>
      <c r="J299" s="78"/>
      <c r="K299" s="79"/>
      <c r="L299" s="78"/>
      <c r="M299" s="74">
        <f>M300</f>
        <v>26007349.760000002</v>
      </c>
      <c r="N299" s="74">
        <f t="shared" si="109"/>
        <v>0</v>
      </c>
      <c r="O299" s="74">
        <f t="shared" si="109"/>
        <v>0</v>
      </c>
      <c r="P299" s="63"/>
      <c r="Q299" s="63"/>
      <c r="R299" s="63"/>
    </row>
    <row r="300" spans="1:18" s="62" customFormat="1" ht="47.25" x14ac:dyDescent="0.2">
      <c r="A300" s="111" t="s">
        <v>479</v>
      </c>
      <c r="B300" s="118" t="s">
        <v>104</v>
      </c>
      <c r="C300" s="118" t="s">
        <v>14</v>
      </c>
      <c r="D300" s="118" t="s">
        <v>411</v>
      </c>
      <c r="E300" s="118" t="s">
        <v>34</v>
      </c>
      <c r="F300" s="118" t="s">
        <v>36</v>
      </c>
      <c r="G300" s="118" t="s">
        <v>38</v>
      </c>
      <c r="H300" s="118" t="s">
        <v>475</v>
      </c>
      <c r="I300" s="118" t="s">
        <v>476</v>
      </c>
      <c r="J300" s="110" t="s">
        <v>116</v>
      </c>
      <c r="K300" s="166">
        <v>0.59399999999999997</v>
      </c>
      <c r="L300" s="110" t="s">
        <v>61</v>
      </c>
      <c r="M300" s="117">
        <v>26007349.760000002</v>
      </c>
      <c r="N300" s="117">
        <v>0</v>
      </c>
      <c r="O300" s="117">
        <v>0</v>
      </c>
      <c r="P300" s="61"/>
      <c r="Q300" s="61"/>
      <c r="R300" s="61"/>
    </row>
    <row r="301" spans="1:18" s="81" customFormat="1" ht="94.5" x14ac:dyDescent="0.2">
      <c r="A301" s="30" t="s">
        <v>413</v>
      </c>
      <c r="B301" s="73" t="s">
        <v>104</v>
      </c>
      <c r="C301" s="73" t="s">
        <v>14</v>
      </c>
      <c r="D301" s="73" t="s">
        <v>411</v>
      </c>
      <c r="E301" s="73" t="s">
        <v>34</v>
      </c>
      <c r="F301" s="73" t="s">
        <v>36</v>
      </c>
      <c r="G301" s="73" t="s">
        <v>38</v>
      </c>
      <c r="H301" s="73" t="s">
        <v>412</v>
      </c>
      <c r="I301" s="73"/>
      <c r="J301" s="78"/>
      <c r="K301" s="79"/>
      <c r="L301" s="78"/>
      <c r="M301" s="74">
        <f>M302</f>
        <v>580098382.80999994</v>
      </c>
      <c r="N301" s="74">
        <f t="shared" si="107"/>
        <v>303030303.02999997</v>
      </c>
      <c r="O301" s="74">
        <f t="shared" si="107"/>
        <v>0</v>
      </c>
      <c r="P301" s="80"/>
      <c r="Q301" s="80"/>
      <c r="R301" s="80"/>
    </row>
    <row r="302" spans="1:18" s="64" customFormat="1" ht="63" x14ac:dyDescent="0.2">
      <c r="A302" s="30" t="s">
        <v>206</v>
      </c>
      <c r="B302" s="73" t="s">
        <v>104</v>
      </c>
      <c r="C302" s="73" t="s">
        <v>14</v>
      </c>
      <c r="D302" s="73" t="s">
        <v>411</v>
      </c>
      <c r="E302" s="73" t="s">
        <v>34</v>
      </c>
      <c r="F302" s="73" t="s">
        <v>36</v>
      </c>
      <c r="G302" s="73" t="s">
        <v>38</v>
      </c>
      <c r="H302" s="73" t="s">
        <v>412</v>
      </c>
      <c r="I302" s="73" t="s">
        <v>200</v>
      </c>
      <c r="J302" s="78"/>
      <c r="K302" s="79"/>
      <c r="L302" s="78"/>
      <c r="M302" s="74">
        <f>M303+M305</f>
        <v>580098382.80999994</v>
      </c>
      <c r="N302" s="74">
        <f t="shared" ref="N302:O302" si="110">N303+N305</f>
        <v>303030303.02999997</v>
      </c>
      <c r="O302" s="74">
        <f t="shared" si="110"/>
        <v>0</v>
      </c>
      <c r="P302" s="63"/>
      <c r="Q302" s="63"/>
      <c r="R302" s="63"/>
    </row>
    <row r="303" spans="1:18" s="64" customFormat="1" ht="15.75" x14ac:dyDescent="0.2">
      <c r="A303" s="30" t="s">
        <v>169</v>
      </c>
      <c r="B303" s="73"/>
      <c r="C303" s="73"/>
      <c r="D303" s="73"/>
      <c r="E303" s="73"/>
      <c r="F303" s="73"/>
      <c r="G303" s="73"/>
      <c r="H303" s="73"/>
      <c r="I303" s="73"/>
      <c r="J303" s="78"/>
      <c r="K303" s="79"/>
      <c r="L303" s="78"/>
      <c r="M303" s="74">
        <f>M304</f>
        <v>0</v>
      </c>
      <c r="N303" s="74">
        <f t="shared" ref="N303:O303" si="111">N304</f>
        <v>303030303.02999997</v>
      </c>
      <c r="O303" s="74">
        <f t="shared" si="111"/>
        <v>0</v>
      </c>
      <c r="P303" s="63"/>
      <c r="Q303" s="63"/>
      <c r="R303" s="63"/>
    </row>
    <row r="304" spans="1:18" s="62" customFormat="1" ht="47.25" x14ac:dyDescent="0.2">
      <c r="A304" s="65" t="s">
        <v>235</v>
      </c>
      <c r="B304" s="89" t="s">
        <v>104</v>
      </c>
      <c r="C304" s="89" t="s">
        <v>14</v>
      </c>
      <c r="D304" s="89" t="s">
        <v>411</v>
      </c>
      <c r="E304" s="89" t="s">
        <v>34</v>
      </c>
      <c r="F304" s="89" t="s">
        <v>36</v>
      </c>
      <c r="G304" s="89" t="s">
        <v>38</v>
      </c>
      <c r="H304" s="89" t="s">
        <v>412</v>
      </c>
      <c r="I304" s="89" t="s">
        <v>200</v>
      </c>
      <c r="J304" s="90" t="s">
        <v>116</v>
      </c>
      <c r="K304" s="84">
        <v>0.55000000000000004</v>
      </c>
      <c r="L304" s="90" t="s">
        <v>111</v>
      </c>
      <c r="M304" s="91">
        <v>0</v>
      </c>
      <c r="N304" s="91">
        <v>303030303.02999997</v>
      </c>
      <c r="O304" s="91">
        <v>0</v>
      </c>
      <c r="P304" s="61"/>
      <c r="Q304" s="61"/>
      <c r="R304" s="61"/>
    </row>
    <row r="305" spans="1:18" s="64" customFormat="1" ht="15.75" x14ac:dyDescent="0.2">
      <c r="A305" s="30" t="s">
        <v>361</v>
      </c>
      <c r="B305" s="73"/>
      <c r="C305" s="73"/>
      <c r="D305" s="73"/>
      <c r="E305" s="73"/>
      <c r="F305" s="73"/>
      <c r="G305" s="73"/>
      <c r="H305" s="73"/>
      <c r="I305" s="73"/>
      <c r="J305" s="78"/>
      <c r="K305" s="79"/>
      <c r="L305" s="78"/>
      <c r="M305" s="74">
        <f>M306</f>
        <v>580098382.80999994</v>
      </c>
      <c r="N305" s="74">
        <f t="shared" si="107"/>
        <v>0</v>
      </c>
      <c r="O305" s="74">
        <f t="shared" si="107"/>
        <v>0</v>
      </c>
      <c r="P305" s="63"/>
      <c r="Q305" s="63"/>
      <c r="R305" s="63"/>
    </row>
    <row r="306" spans="1:18" s="60" customFormat="1" ht="47.25" x14ac:dyDescent="0.2">
      <c r="A306" s="65" t="s">
        <v>433</v>
      </c>
      <c r="B306" s="89" t="s">
        <v>104</v>
      </c>
      <c r="C306" s="89" t="s">
        <v>14</v>
      </c>
      <c r="D306" s="89" t="s">
        <v>411</v>
      </c>
      <c r="E306" s="89" t="s">
        <v>34</v>
      </c>
      <c r="F306" s="89" t="s">
        <v>36</v>
      </c>
      <c r="G306" s="89" t="s">
        <v>38</v>
      </c>
      <c r="H306" s="89" t="s">
        <v>412</v>
      </c>
      <c r="I306" s="89" t="s">
        <v>200</v>
      </c>
      <c r="J306" s="90" t="s">
        <v>116</v>
      </c>
      <c r="K306" s="165">
        <v>0.81940000000000002</v>
      </c>
      <c r="L306" s="90" t="s">
        <v>61</v>
      </c>
      <c r="M306" s="91">
        <f>470574967+29523415.81+80000000</f>
        <v>580098382.80999994</v>
      </c>
      <c r="N306" s="91">
        <v>0</v>
      </c>
      <c r="O306" s="91">
        <v>0</v>
      </c>
      <c r="P306" s="59"/>
      <c r="Q306" s="59"/>
      <c r="R306" s="59"/>
    </row>
    <row r="307" spans="1:18" ht="31.5" x14ac:dyDescent="0.2">
      <c r="A307" s="30" t="s">
        <v>186</v>
      </c>
      <c r="B307" s="73" t="s">
        <v>104</v>
      </c>
      <c r="C307" s="73" t="s">
        <v>17</v>
      </c>
      <c r="D307" s="73" t="s">
        <v>0</v>
      </c>
      <c r="E307" s="73" t="s">
        <v>0</v>
      </c>
      <c r="F307" s="73" t="s">
        <v>0</v>
      </c>
      <c r="G307" s="73" t="s">
        <v>0</v>
      </c>
      <c r="H307" s="75" t="s">
        <v>0</v>
      </c>
      <c r="I307" s="75" t="s">
        <v>0</v>
      </c>
      <c r="J307" s="76" t="s">
        <v>0</v>
      </c>
      <c r="K307" s="77"/>
      <c r="L307" s="76" t="s">
        <v>0</v>
      </c>
      <c r="M307" s="74">
        <f>M308+M316+M334+M355</f>
        <v>1753479461.4100001</v>
      </c>
      <c r="N307" s="74">
        <f>N308+N316+N334+N355</f>
        <v>0</v>
      </c>
      <c r="O307" s="74">
        <f>O308+O316+O334+O355</f>
        <v>123254725.39</v>
      </c>
    </row>
    <row r="308" spans="1:18" ht="63" x14ac:dyDescent="0.2">
      <c r="A308" s="30" t="s">
        <v>249</v>
      </c>
      <c r="B308" s="73" t="s">
        <v>104</v>
      </c>
      <c r="C308" s="73" t="s">
        <v>17</v>
      </c>
      <c r="D308" s="73" t="s">
        <v>203</v>
      </c>
      <c r="E308" s="73" t="s">
        <v>0</v>
      </c>
      <c r="F308" s="73" t="s">
        <v>0</v>
      </c>
      <c r="G308" s="73" t="s">
        <v>0</v>
      </c>
      <c r="H308" s="75" t="s">
        <v>0</v>
      </c>
      <c r="I308" s="75" t="s">
        <v>0</v>
      </c>
      <c r="J308" s="76" t="s">
        <v>0</v>
      </c>
      <c r="K308" s="77"/>
      <c r="L308" s="76" t="s">
        <v>0</v>
      </c>
      <c r="M308" s="74">
        <f t="shared" ref="M308:M314" si="112">M309</f>
        <v>9215519.6500000004</v>
      </c>
      <c r="N308" s="74">
        <f t="shared" ref="N308:O314" si="113">N309</f>
        <v>0</v>
      </c>
      <c r="O308" s="74">
        <f t="shared" si="113"/>
        <v>0</v>
      </c>
    </row>
    <row r="309" spans="1:18" ht="31.5" x14ac:dyDescent="0.2">
      <c r="A309" s="30" t="s">
        <v>33</v>
      </c>
      <c r="B309" s="73" t="s">
        <v>104</v>
      </c>
      <c r="C309" s="73" t="s">
        <v>17</v>
      </c>
      <c r="D309" s="73" t="s">
        <v>203</v>
      </c>
      <c r="E309" s="73" t="s">
        <v>34</v>
      </c>
      <c r="F309" s="73" t="s">
        <v>0</v>
      </c>
      <c r="G309" s="73" t="s">
        <v>0</v>
      </c>
      <c r="H309" s="75" t="s">
        <v>0</v>
      </c>
      <c r="I309" s="75" t="s">
        <v>0</v>
      </c>
      <c r="J309" s="76" t="s">
        <v>0</v>
      </c>
      <c r="K309" s="77"/>
      <c r="L309" s="76" t="s">
        <v>0</v>
      </c>
      <c r="M309" s="74">
        <f t="shared" si="112"/>
        <v>9215519.6500000004</v>
      </c>
      <c r="N309" s="74">
        <f t="shared" si="113"/>
        <v>0</v>
      </c>
      <c r="O309" s="74">
        <f t="shared" si="113"/>
        <v>0</v>
      </c>
    </row>
    <row r="310" spans="1:18" ht="15.75" x14ac:dyDescent="0.2">
      <c r="A310" s="82" t="s">
        <v>107</v>
      </c>
      <c r="B310" s="73" t="s">
        <v>104</v>
      </c>
      <c r="C310" s="73" t="s">
        <v>17</v>
      </c>
      <c r="D310" s="73" t="s">
        <v>203</v>
      </c>
      <c r="E310" s="73" t="s">
        <v>34</v>
      </c>
      <c r="F310" s="73" t="s">
        <v>108</v>
      </c>
      <c r="G310" s="73" t="s">
        <v>0</v>
      </c>
      <c r="H310" s="73" t="s">
        <v>0</v>
      </c>
      <c r="I310" s="73" t="s">
        <v>0</v>
      </c>
      <c r="J310" s="78" t="s">
        <v>0</v>
      </c>
      <c r="K310" s="79"/>
      <c r="L310" s="78" t="s">
        <v>0</v>
      </c>
      <c r="M310" s="74">
        <f t="shared" si="112"/>
        <v>9215519.6500000004</v>
      </c>
      <c r="N310" s="74">
        <f t="shared" si="113"/>
        <v>0</v>
      </c>
      <c r="O310" s="74">
        <f t="shared" si="113"/>
        <v>0</v>
      </c>
    </row>
    <row r="311" spans="1:18" ht="15.75" x14ac:dyDescent="0.2">
      <c r="A311" s="82" t="s">
        <v>109</v>
      </c>
      <c r="B311" s="73" t="s">
        <v>104</v>
      </c>
      <c r="C311" s="73" t="s">
        <v>17</v>
      </c>
      <c r="D311" s="73" t="s">
        <v>203</v>
      </c>
      <c r="E311" s="73" t="s">
        <v>34</v>
      </c>
      <c r="F311" s="73" t="s">
        <v>108</v>
      </c>
      <c r="G311" s="73" t="s">
        <v>65</v>
      </c>
      <c r="H311" s="73" t="s">
        <v>0</v>
      </c>
      <c r="I311" s="73" t="s">
        <v>0</v>
      </c>
      <c r="J311" s="78" t="s">
        <v>0</v>
      </c>
      <c r="K311" s="79"/>
      <c r="L311" s="78" t="s">
        <v>0</v>
      </c>
      <c r="M311" s="74">
        <f t="shared" si="112"/>
        <v>9215519.6500000004</v>
      </c>
      <c r="N311" s="74">
        <f t="shared" si="113"/>
        <v>0</v>
      </c>
      <c r="O311" s="74">
        <f t="shared" si="113"/>
        <v>0</v>
      </c>
    </row>
    <row r="312" spans="1:18" ht="47.25" x14ac:dyDescent="0.2">
      <c r="A312" s="30" t="s">
        <v>216</v>
      </c>
      <c r="B312" s="73" t="s">
        <v>104</v>
      </c>
      <c r="C312" s="73" t="s">
        <v>17</v>
      </c>
      <c r="D312" s="73" t="s">
        <v>203</v>
      </c>
      <c r="E312" s="73" t="s">
        <v>34</v>
      </c>
      <c r="F312" s="73" t="s">
        <v>108</v>
      </c>
      <c r="G312" s="73" t="s">
        <v>65</v>
      </c>
      <c r="H312" s="73" t="s">
        <v>212</v>
      </c>
      <c r="I312" s="75" t="s">
        <v>0</v>
      </c>
      <c r="J312" s="76" t="s">
        <v>0</v>
      </c>
      <c r="K312" s="77"/>
      <c r="L312" s="76" t="s">
        <v>0</v>
      </c>
      <c r="M312" s="74">
        <f t="shared" si="112"/>
        <v>9215519.6500000004</v>
      </c>
      <c r="N312" s="74">
        <f t="shared" si="113"/>
        <v>0</v>
      </c>
      <c r="O312" s="74">
        <f t="shared" si="113"/>
        <v>0</v>
      </c>
    </row>
    <row r="313" spans="1:18" ht="63" x14ac:dyDescent="0.2">
      <c r="A313" s="30" t="s">
        <v>206</v>
      </c>
      <c r="B313" s="73" t="s">
        <v>104</v>
      </c>
      <c r="C313" s="73" t="s">
        <v>17</v>
      </c>
      <c r="D313" s="73" t="s">
        <v>203</v>
      </c>
      <c r="E313" s="73" t="s">
        <v>34</v>
      </c>
      <c r="F313" s="73" t="s">
        <v>108</v>
      </c>
      <c r="G313" s="73" t="s">
        <v>65</v>
      </c>
      <c r="H313" s="73" t="s">
        <v>212</v>
      </c>
      <c r="I313" s="73" t="s">
        <v>200</v>
      </c>
      <c r="J313" s="78" t="s">
        <v>0</v>
      </c>
      <c r="K313" s="79"/>
      <c r="L313" s="78" t="s">
        <v>0</v>
      </c>
      <c r="M313" s="74">
        <f t="shared" si="112"/>
        <v>9215519.6500000004</v>
      </c>
      <c r="N313" s="74">
        <f t="shared" si="113"/>
        <v>0</v>
      </c>
      <c r="O313" s="74">
        <f t="shared" si="113"/>
        <v>0</v>
      </c>
    </row>
    <row r="314" spans="1:18" ht="15.75" x14ac:dyDescent="0.2">
      <c r="A314" s="30" t="s">
        <v>171</v>
      </c>
      <c r="B314" s="92" t="s">
        <v>0</v>
      </c>
      <c r="C314" s="92" t="s">
        <v>0</v>
      </c>
      <c r="D314" s="92" t="s">
        <v>0</v>
      </c>
      <c r="E314" s="92" t="s">
        <v>0</v>
      </c>
      <c r="F314" s="92" t="s">
        <v>0</v>
      </c>
      <c r="G314" s="92" t="s">
        <v>0</v>
      </c>
      <c r="H314" s="92" t="s">
        <v>0</v>
      </c>
      <c r="I314" s="92" t="s">
        <v>0</v>
      </c>
      <c r="J314" s="92" t="s">
        <v>0</v>
      </c>
      <c r="K314" s="93"/>
      <c r="L314" s="92" t="s">
        <v>0</v>
      </c>
      <c r="M314" s="74">
        <f t="shared" si="112"/>
        <v>9215519.6500000004</v>
      </c>
      <c r="N314" s="74">
        <f t="shared" si="113"/>
        <v>0</v>
      </c>
      <c r="O314" s="74">
        <f t="shared" si="113"/>
        <v>0</v>
      </c>
    </row>
    <row r="315" spans="1:18" ht="63" x14ac:dyDescent="0.2">
      <c r="A315" s="65" t="s">
        <v>435</v>
      </c>
      <c r="B315" s="89" t="s">
        <v>104</v>
      </c>
      <c r="C315" s="89" t="s">
        <v>17</v>
      </c>
      <c r="D315" s="89" t="s">
        <v>203</v>
      </c>
      <c r="E315" s="89" t="s">
        <v>34</v>
      </c>
      <c r="F315" s="89" t="s">
        <v>108</v>
      </c>
      <c r="G315" s="89" t="s">
        <v>65</v>
      </c>
      <c r="H315" s="89" t="s">
        <v>212</v>
      </c>
      <c r="I315" s="89" t="s">
        <v>200</v>
      </c>
      <c r="J315" s="90" t="s">
        <v>116</v>
      </c>
      <c r="K315" s="94">
        <v>4.6589999999999998</v>
      </c>
      <c r="L315" s="90" t="s">
        <v>61</v>
      </c>
      <c r="M315" s="91">
        <v>9215519.6500000004</v>
      </c>
      <c r="N315" s="91">
        <v>0</v>
      </c>
      <c r="O315" s="91">
        <v>0</v>
      </c>
      <c r="P315" s="140" t="s">
        <v>531</v>
      </c>
    </row>
    <row r="316" spans="1:18" ht="63" x14ac:dyDescent="0.2">
      <c r="A316" s="30" t="s">
        <v>248</v>
      </c>
      <c r="B316" s="73" t="s">
        <v>104</v>
      </c>
      <c r="C316" s="73" t="s">
        <v>17</v>
      </c>
      <c r="D316" s="73" t="s">
        <v>36</v>
      </c>
      <c r="E316" s="73" t="s">
        <v>0</v>
      </c>
      <c r="F316" s="73" t="s">
        <v>0</v>
      </c>
      <c r="G316" s="73" t="s">
        <v>0</v>
      </c>
      <c r="H316" s="75" t="s">
        <v>0</v>
      </c>
      <c r="I316" s="75" t="s">
        <v>0</v>
      </c>
      <c r="J316" s="76" t="s">
        <v>0</v>
      </c>
      <c r="K316" s="77"/>
      <c r="L316" s="76" t="s">
        <v>0</v>
      </c>
      <c r="M316" s="74">
        <f>M317</f>
        <v>76286743.730000004</v>
      </c>
      <c r="N316" s="74">
        <f t="shared" ref="N316:O320" si="114">N317</f>
        <v>0</v>
      </c>
      <c r="O316" s="74">
        <f t="shared" si="114"/>
        <v>0</v>
      </c>
    </row>
    <row r="317" spans="1:18" ht="31.5" x14ac:dyDescent="0.2">
      <c r="A317" s="30" t="s">
        <v>33</v>
      </c>
      <c r="B317" s="73" t="s">
        <v>104</v>
      </c>
      <c r="C317" s="73" t="s">
        <v>17</v>
      </c>
      <c r="D317" s="73" t="s">
        <v>36</v>
      </c>
      <c r="E317" s="73" t="s">
        <v>34</v>
      </c>
      <c r="F317" s="73" t="s">
        <v>0</v>
      </c>
      <c r="G317" s="73" t="s">
        <v>0</v>
      </c>
      <c r="H317" s="75" t="s">
        <v>0</v>
      </c>
      <c r="I317" s="75" t="s">
        <v>0</v>
      </c>
      <c r="J317" s="76" t="s">
        <v>0</v>
      </c>
      <c r="K317" s="77"/>
      <c r="L317" s="76" t="s">
        <v>0</v>
      </c>
      <c r="M317" s="74">
        <f>M318</f>
        <v>76286743.730000004</v>
      </c>
      <c r="N317" s="74">
        <f t="shared" si="114"/>
        <v>0</v>
      </c>
      <c r="O317" s="74">
        <f t="shared" si="114"/>
        <v>0</v>
      </c>
    </row>
    <row r="318" spans="1:18" ht="15.75" x14ac:dyDescent="0.2">
      <c r="A318" s="82" t="s">
        <v>107</v>
      </c>
      <c r="B318" s="73" t="s">
        <v>104</v>
      </c>
      <c r="C318" s="73" t="s">
        <v>17</v>
      </c>
      <c r="D318" s="73" t="s">
        <v>36</v>
      </c>
      <c r="E318" s="73" t="s">
        <v>34</v>
      </c>
      <c r="F318" s="73" t="s">
        <v>108</v>
      </c>
      <c r="G318" s="73" t="s">
        <v>0</v>
      </c>
      <c r="H318" s="73" t="s">
        <v>0</v>
      </c>
      <c r="I318" s="73" t="s">
        <v>0</v>
      </c>
      <c r="J318" s="78" t="s">
        <v>0</v>
      </c>
      <c r="K318" s="79"/>
      <c r="L318" s="78" t="s">
        <v>0</v>
      </c>
      <c r="M318" s="74">
        <f>M319</f>
        <v>76286743.730000004</v>
      </c>
      <c r="N318" s="74">
        <f t="shared" si="114"/>
        <v>0</v>
      </c>
      <c r="O318" s="74">
        <f t="shared" si="114"/>
        <v>0</v>
      </c>
    </row>
    <row r="319" spans="1:18" ht="15.75" x14ac:dyDescent="0.2">
      <c r="A319" s="82" t="s">
        <v>109</v>
      </c>
      <c r="B319" s="73" t="s">
        <v>104</v>
      </c>
      <c r="C319" s="73" t="s">
        <v>17</v>
      </c>
      <c r="D319" s="73" t="s">
        <v>36</v>
      </c>
      <c r="E319" s="73" t="s">
        <v>34</v>
      </c>
      <c r="F319" s="73" t="s">
        <v>108</v>
      </c>
      <c r="G319" s="73" t="s">
        <v>65</v>
      </c>
      <c r="H319" s="73" t="s">
        <v>0</v>
      </c>
      <c r="I319" s="73" t="s">
        <v>0</v>
      </c>
      <c r="J319" s="78" t="s">
        <v>0</v>
      </c>
      <c r="K319" s="79"/>
      <c r="L319" s="78" t="s">
        <v>0</v>
      </c>
      <c r="M319" s="74">
        <f>M320</f>
        <v>76286743.730000004</v>
      </c>
      <c r="N319" s="74">
        <f t="shared" si="114"/>
        <v>0</v>
      </c>
      <c r="O319" s="74">
        <f t="shared" si="114"/>
        <v>0</v>
      </c>
    </row>
    <row r="320" spans="1:18" ht="47.25" x14ac:dyDescent="0.2">
      <c r="A320" s="30" t="s">
        <v>216</v>
      </c>
      <c r="B320" s="73" t="s">
        <v>104</v>
      </c>
      <c r="C320" s="73" t="s">
        <v>17</v>
      </c>
      <c r="D320" s="73" t="s">
        <v>36</v>
      </c>
      <c r="E320" s="73" t="s">
        <v>34</v>
      </c>
      <c r="F320" s="73" t="s">
        <v>108</v>
      </c>
      <c r="G320" s="73" t="s">
        <v>65</v>
      </c>
      <c r="H320" s="73" t="s">
        <v>212</v>
      </c>
      <c r="I320" s="75" t="s">
        <v>0</v>
      </c>
      <c r="J320" s="76" t="s">
        <v>0</v>
      </c>
      <c r="K320" s="77"/>
      <c r="L320" s="76" t="s">
        <v>0</v>
      </c>
      <c r="M320" s="74">
        <f>M321</f>
        <v>76286743.730000004</v>
      </c>
      <c r="N320" s="74">
        <f t="shared" si="114"/>
        <v>0</v>
      </c>
      <c r="O320" s="74">
        <f t="shared" si="114"/>
        <v>0</v>
      </c>
    </row>
    <row r="321" spans="1:18" ht="63" x14ac:dyDescent="0.2">
      <c r="A321" s="30" t="s">
        <v>206</v>
      </c>
      <c r="B321" s="73" t="s">
        <v>104</v>
      </c>
      <c r="C321" s="73" t="s">
        <v>17</v>
      </c>
      <c r="D321" s="73" t="s">
        <v>36</v>
      </c>
      <c r="E321" s="73" t="s">
        <v>34</v>
      </c>
      <c r="F321" s="73" t="s">
        <v>108</v>
      </c>
      <c r="G321" s="73" t="s">
        <v>65</v>
      </c>
      <c r="H321" s="73" t="s">
        <v>212</v>
      </c>
      <c r="I321" s="73" t="s">
        <v>200</v>
      </c>
      <c r="J321" s="78" t="s">
        <v>0</v>
      </c>
      <c r="K321" s="79"/>
      <c r="L321" s="78" t="s">
        <v>0</v>
      </c>
      <c r="M321" s="74">
        <f>M322+M326+M332+M328+M330</f>
        <v>76286743.730000004</v>
      </c>
      <c r="N321" s="74">
        <f>N322+N326+N332+N328+N330</f>
        <v>0</v>
      </c>
      <c r="O321" s="74">
        <f>O322+O326+O332+O328+O330</f>
        <v>0</v>
      </c>
    </row>
    <row r="322" spans="1:18" ht="15.75" x14ac:dyDescent="0.2">
      <c r="A322" s="30" t="s">
        <v>169</v>
      </c>
      <c r="B322" s="92" t="s">
        <v>0</v>
      </c>
      <c r="C322" s="92" t="s">
        <v>0</v>
      </c>
      <c r="D322" s="92" t="s">
        <v>0</v>
      </c>
      <c r="E322" s="92" t="s">
        <v>0</v>
      </c>
      <c r="F322" s="92" t="s">
        <v>0</v>
      </c>
      <c r="G322" s="92" t="s">
        <v>0</v>
      </c>
      <c r="H322" s="92" t="s">
        <v>0</v>
      </c>
      <c r="I322" s="92" t="s">
        <v>0</v>
      </c>
      <c r="J322" s="92" t="s">
        <v>0</v>
      </c>
      <c r="K322" s="93"/>
      <c r="L322" s="92" t="s">
        <v>0</v>
      </c>
      <c r="M322" s="74">
        <f>M323+M324+M325</f>
        <v>41324367.430000007</v>
      </c>
      <c r="N322" s="74">
        <f t="shared" ref="N322:O322" si="115">N323+N324+N325</f>
        <v>0</v>
      </c>
      <c r="O322" s="74">
        <f t="shared" si="115"/>
        <v>0</v>
      </c>
    </row>
    <row r="323" spans="1:18" ht="47.25" x14ac:dyDescent="0.2">
      <c r="A323" s="65" t="s">
        <v>247</v>
      </c>
      <c r="B323" s="89" t="s">
        <v>104</v>
      </c>
      <c r="C323" s="89" t="s">
        <v>17</v>
      </c>
      <c r="D323" s="89" t="s">
        <v>36</v>
      </c>
      <c r="E323" s="89" t="s">
        <v>34</v>
      </c>
      <c r="F323" s="89" t="s">
        <v>108</v>
      </c>
      <c r="G323" s="89" t="s">
        <v>65</v>
      </c>
      <c r="H323" s="89" t="s">
        <v>212</v>
      </c>
      <c r="I323" s="89" t="s">
        <v>200</v>
      </c>
      <c r="J323" s="90" t="s">
        <v>243</v>
      </c>
      <c r="K323" s="84">
        <v>6782.5</v>
      </c>
      <c r="L323" s="90" t="s">
        <v>61</v>
      </c>
      <c r="M323" s="91">
        <f>15325182+19568006.42</f>
        <v>34893188.420000002</v>
      </c>
      <c r="N323" s="91">
        <v>0</v>
      </c>
      <c r="O323" s="91">
        <v>0</v>
      </c>
    </row>
    <row r="324" spans="1:18" s="60" customFormat="1" ht="63" x14ac:dyDescent="0.2">
      <c r="A324" s="65" t="s">
        <v>442</v>
      </c>
      <c r="B324" s="89" t="s">
        <v>104</v>
      </c>
      <c r="C324" s="89" t="s">
        <v>17</v>
      </c>
      <c r="D324" s="89" t="s">
        <v>36</v>
      </c>
      <c r="E324" s="89" t="s">
        <v>34</v>
      </c>
      <c r="F324" s="89" t="s">
        <v>108</v>
      </c>
      <c r="G324" s="89" t="s">
        <v>65</v>
      </c>
      <c r="H324" s="89" t="s">
        <v>212</v>
      </c>
      <c r="I324" s="89" t="s">
        <v>200</v>
      </c>
      <c r="J324" s="90" t="s">
        <v>484</v>
      </c>
      <c r="K324" s="84">
        <v>58.1</v>
      </c>
      <c r="L324" s="90" t="s">
        <v>61</v>
      </c>
      <c r="M324" s="91">
        <v>3343912.42</v>
      </c>
      <c r="N324" s="91">
        <v>0</v>
      </c>
      <c r="O324" s="91">
        <v>0</v>
      </c>
      <c r="P324" s="59"/>
      <c r="Q324" s="59"/>
      <c r="R324" s="59"/>
    </row>
    <row r="325" spans="1:18" s="60" customFormat="1" ht="47.25" x14ac:dyDescent="0.2">
      <c r="A325" s="65" t="s">
        <v>443</v>
      </c>
      <c r="B325" s="89" t="s">
        <v>104</v>
      </c>
      <c r="C325" s="89" t="s">
        <v>17</v>
      </c>
      <c r="D325" s="89" t="s">
        <v>36</v>
      </c>
      <c r="E325" s="89" t="s">
        <v>34</v>
      </c>
      <c r="F325" s="89" t="s">
        <v>108</v>
      </c>
      <c r="G325" s="89" t="s">
        <v>65</v>
      </c>
      <c r="H325" s="89" t="s">
        <v>212</v>
      </c>
      <c r="I325" s="89" t="s">
        <v>200</v>
      </c>
      <c r="J325" s="90" t="s">
        <v>484</v>
      </c>
      <c r="K325" s="84">
        <v>843</v>
      </c>
      <c r="L325" s="90" t="s">
        <v>61</v>
      </c>
      <c r="M325" s="91">
        <v>3087266.59</v>
      </c>
      <c r="N325" s="91">
        <v>0</v>
      </c>
      <c r="O325" s="91">
        <v>0</v>
      </c>
      <c r="P325" s="59"/>
      <c r="Q325" s="59"/>
      <c r="R325" s="59"/>
    </row>
    <row r="326" spans="1:18" s="64" customFormat="1" ht="15.75" x14ac:dyDescent="0.2">
      <c r="A326" s="30" t="s">
        <v>361</v>
      </c>
      <c r="B326" s="73"/>
      <c r="C326" s="73"/>
      <c r="D326" s="73"/>
      <c r="E326" s="73"/>
      <c r="F326" s="73"/>
      <c r="G326" s="73"/>
      <c r="H326" s="73"/>
      <c r="I326" s="73"/>
      <c r="J326" s="78"/>
      <c r="K326" s="79"/>
      <c r="L326" s="78"/>
      <c r="M326" s="74">
        <f>M327</f>
        <v>3481208.5</v>
      </c>
      <c r="N326" s="74">
        <f t="shared" ref="N326:O326" si="116">N327</f>
        <v>0</v>
      </c>
      <c r="O326" s="74">
        <f t="shared" si="116"/>
        <v>0</v>
      </c>
      <c r="P326" s="63"/>
      <c r="Q326" s="63"/>
      <c r="R326" s="63"/>
    </row>
    <row r="327" spans="1:18" s="60" customFormat="1" ht="47.25" x14ac:dyDescent="0.2">
      <c r="A327" s="65" t="s">
        <v>401</v>
      </c>
      <c r="B327" s="89" t="s">
        <v>104</v>
      </c>
      <c r="C327" s="89" t="s">
        <v>17</v>
      </c>
      <c r="D327" s="89" t="s">
        <v>36</v>
      </c>
      <c r="E327" s="89" t="s">
        <v>34</v>
      </c>
      <c r="F327" s="89" t="s">
        <v>108</v>
      </c>
      <c r="G327" s="89" t="s">
        <v>65</v>
      </c>
      <c r="H327" s="89" t="s">
        <v>212</v>
      </c>
      <c r="I327" s="89" t="s">
        <v>200</v>
      </c>
      <c r="J327" s="90" t="s">
        <v>243</v>
      </c>
      <c r="K327" s="84">
        <v>623</v>
      </c>
      <c r="L327" s="90" t="s">
        <v>61</v>
      </c>
      <c r="M327" s="91">
        <f>1900000+1581208.5</f>
        <v>3481208.5</v>
      </c>
      <c r="N327" s="91">
        <v>0</v>
      </c>
      <c r="O327" s="91">
        <v>0</v>
      </c>
      <c r="P327" s="59"/>
      <c r="Q327" s="59"/>
      <c r="R327" s="59"/>
    </row>
    <row r="328" spans="1:18" s="81" customFormat="1" ht="15.75" x14ac:dyDescent="0.2">
      <c r="A328" s="30" t="s">
        <v>444</v>
      </c>
      <c r="B328" s="73"/>
      <c r="C328" s="73"/>
      <c r="D328" s="73"/>
      <c r="E328" s="73"/>
      <c r="F328" s="73"/>
      <c r="G328" s="73"/>
      <c r="H328" s="73"/>
      <c r="I328" s="73"/>
      <c r="J328" s="78"/>
      <c r="K328" s="79"/>
      <c r="L328" s="78"/>
      <c r="M328" s="74">
        <f>M329</f>
        <v>1904456.8</v>
      </c>
      <c r="N328" s="74">
        <f t="shared" ref="N328:O328" si="117">N329</f>
        <v>0</v>
      </c>
      <c r="O328" s="74">
        <f t="shared" si="117"/>
        <v>0</v>
      </c>
      <c r="P328" s="80"/>
      <c r="Q328" s="80"/>
      <c r="R328" s="80"/>
    </row>
    <row r="329" spans="1:18" s="60" customFormat="1" ht="47.25" x14ac:dyDescent="0.2">
      <c r="A329" s="65" t="s">
        <v>445</v>
      </c>
      <c r="B329" s="89" t="s">
        <v>104</v>
      </c>
      <c r="C329" s="89" t="s">
        <v>17</v>
      </c>
      <c r="D329" s="89" t="s">
        <v>36</v>
      </c>
      <c r="E329" s="89" t="s">
        <v>34</v>
      </c>
      <c r="F329" s="89" t="s">
        <v>108</v>
      </c>
      <c r="G329" s="89" t="s">
        <v>65</v>
      </c>
      <c r="H329" s="89" t="s">
        <v>212</v>
      </c>
      <c r="I329" s="89" t="s">
        <v>200</v>
      </c>
      <c r="J329" s="90" t="s">
        <v>116</v>
      </c>
      <c r="K329" s="84">
        <v>1.714</v>
      </c>
      <c r="L329" s="90" t="s">
        <v>61</v>
      </c>
      <c r="M329" s="91">
        <v>1904456.8</v>
      </c>
      <c r="N329" s="91">
        <v>0</v>
      </c>
      <c r="O329" s="91">
        <v>0</v>
      </c>
      <c r="P329" s="59"/>
      <c r="Q329" s="59"/>
      <c r="R329" s="59"/>
    </row>
    <row r="330" spans="1:18" ht="15.75" x14ac:dyDescent="0.2">
      <c r="A330" s="30" t="s">
        <v>178</v>
      </c>
      <c r="B330" s="92" t="s">
        <v>0</v>
      </c>
      <c r="C330" s="92" t="s">
        <v>0</v>
      </c>
      <c r="D330" s="92" t="s">
        <v>0</v>
      </c>
      <c r="E330" s="92" t="s">
        <v>0</v>
      </c>
      <c r="F330" s="92" t="s">
        <v>0</v>
      </c>
      <c r="G330" s="92" t="s">
        <v>0</v>
      </c>
      <c r="H330" s="92" t="s">
        <v>0</v>
      </c>
      <c r="I330" s="92" t="s">
        <v>0</v>
      </c>
      <c r="J330" s="92" t="s">
        <v>0</v>
      </c>
      <c r="K330" s="93"/>
      <c r="L330" s="92" t="s">
        <v>0</v>
      </c>
      <c r="M330" s="74">
        <f>M331</f>
        <v>2922181</v>
      </c>
      <c r="N330" s="74">
        <f t="shared" ref="N330:O330" si="118">N331</f>
        <v>0</v>
      </c>
      <c r="O330" s="74">
        <f t="shared" si="118"/>
        <v>0</v>
      </c>
    </row>
    <row r="331" spans="1:18" ht="47.25" x14ac:dyDescent="0.2">
      <c r="A331" s="65" t="s">
        <v>246</v>
      </c>
      <c r="B331" s="89" t="s">
        <v>104</v>
      </c>
      <c r="C331" s="89" t="s">
        <v>17</v>
      </c>
      <c r="D331" s="89" t="s">
        <v>36</v>
      </c>
      <c r="E331" s="89" t="s">
        <v>34</v>
      </c>
      <c r="F331" s="89" t="s">
        <v>108</v>
      </c>
      <c r="G331" s="89" t="s">
        <v>65</v>
      </c>
      <c r="H331" s="89" t="s">
        <v>212</v>
      </c>
      <c r="I331" s="89" t="s">
        <v>200</v>
      </c>
      <c r="J331" s="90" t="s">
        <v>158</v>
      </c>
      <c r="K331" s="84">
        <v>1</v>
      </c>
      <c r="L331" s="90" t="s">
        <v>61</v>
      </c>
      <c r="M331" s="91">
        <v>2922181</v>
      </c>
      <c r="N331" s="91">
        <v>0</v>
      </c>
      <c r="O331" s="91">
        <v>0</v>
      </c>
    </row>
    <row r="332" spans="1:18" ht="33.75" customHeight="1" x14ac:dyDescent="0.2">
      <c r="A332" s="30" t="s">
        <v>513</v>
      </c>
      <c r="B332" s="73"/>
      <c r="C332" s="73"/>
      <c r="D332" s="73"/>
      <c r="E332" s="73"/>
      <c r="F332" s="73"/>
      <c r="G332" s="73"/>
      <c r="H332" s="73"/>
      <c r="I332" s="73"/>
      <c r="J332" s="78"/>
      <c r="K332" s="79"/>
      <c r="L332" s="78"/>
      <c r="M332" s="74">
        <f>M333</f>
        <v>26654530</v>
      </c>
      <c r="N332" s="74">
        <f t="shared" ref="N332:O332" si="119">N333</f>
        <v>0</v>
      </c>
      <c r="O332" s="74">
        <f t="shared" si="119"/>
        <v>0</v>
      </c>
    </row>
    <row r="333" spans="1:18" ht="78.75" x14ac:dyDescent="0.2">
      <c r="A333" s="65" t="s">
        <v>446</v>
      </c>
      <c r="B333" s="89" t="s">
        <v>104</v>
      </c>
      <c r="C333" s="89" t="s">
        <v>17</v>
      </c>
      <c r="D333" s="89" t="s">
        <v>36</v>
      </c>
      <c r="E333" s="89" t="s">
        <v>34</v>
      </c>
      <c r="F333" s="89" t="s">
        <v>108</v>
      </c>
      <c r="G333" s="89" t="s">
        <v>65</v>
      </c>
      <c r="H333" s="89" t="s">
        <v>212</v>
      </c>
      <c r="I333" s="89" t="s">
        <v>200</v>
      </c>
      <c r="J333" s="90" t="s">
        <v>243</v>
      </c>
      <c r="K333" s="84">
        <v>5362</v>
      </c>
      <c r="L333" s="90" t="s">
        <v>61</v>
      </c>
      <c r="M333" s="91">
        <v>26654530</v>
      </c>
      <c r="N333" s="91">
        <v>0</v>
      </c>
      <c r="O333" s="91">
        <v>0</v>
      </c>
    </row>
    <row r="334" spans="1:18" ht="78.75" x14ac:dyDescent="0.2">
      <c r="A334" s="30" t="s">
        <v>245</v>
      </c>
      <c r="B334" s="73" t="s">
        <v>104</v>
      </c>
      <c r="C334" s="73" t="s">
        <v>17</v>
      </c>
      <c r="D334" s="73" t="s">
        <v>108</v>
      </c>
      <c r="E334" s="73" t="s">
        <v>0</v>
      </c>
      <c r="F334" s="73" t="s">
        <v>0</v>
      </c>
      <c r="G334" s="73" t="s">
        <v>0</v>
      </c>
      <c r="H334" s="75" t="s">
        <v>0</v>
      </c>
      <c r="I334" s="75" t="s">
        <v>0</v>
      </c>
      <c r="J334" s="76" t="s">
        <v>0</v>
      </c>
      <c r="K334" s="77"/>
      <c r="L334" s="76" t="s">
        <v>0</v>
      </c>
      <c r="M334" s="74">
        <f>M335</f>
        <v>274522556.39999998</v>
      </c>
      <c r="N334" s="74">
        <f t="shared" ref="N334:O338" si="120">N335</f>
        <v>0</v>
      </c>
      <c r="O334" s="74">
        <f t="shared" si="120"/>
        <v>0</v>
      </c>
    </row>
    <row r="335" spans="1:18" ht="31.5" x14ac:dyDescent="0.2">
      <c r="A335" s="30" t="s">
        <v>33</v>
      </c>
      <c r="B335" s="73" t="s">
        <v>104</v>
      </c>
      <c r="C335" s="73" t="s">
        <v>17</v>
      </c>
      <c r="D335" s="73" t="s">
        <v>108</v>
      </c>
      <c r="E335" s="73" t="s">
        <v>34</v>
      </c>
      <c r="F335" s="73" t="s">
        <v>0</v>
      </c>
      <c r="G335" s="73" t="s">
        <v>0</v>
      </c>
      <c r="H335" s="75" t="s">
        <v>0</v>
      </c>
      <c r="I335" s="75" t="s">
        <v>0</v>
      </c>
      <c r="J335" s="76" t="s">
        <v>0</v>
      </c>
      <c r="K335" s="77"/>
      <c r="L335" s="76" t="s">
        <v>0</v>
      </c>
      <c r="M335" s="74">
        <f>M336</f>
        <v>274522556.39999998</v>
      </c>
      <c r="N335" s="74">
        <f t="shared" si="120"/>
        <v>0</v>
      </c>
      <c r="O335" s="74">
        <f t="shared" si="120"/>
        <v>0</v>
      </c>
    </row>
    <row r="336" spans="1:18" ht="15.75" x14ac:dyDescent="0.2">
      <c r="A336" s="82" t="s">
        <v>107</v>
      </c>
      <c r="B336" s="73" t="s">
        <v>104</v>
      </c>
      <c r="C336" s="73" t="s">
        <v>17</v>
      </c>
      <c r="D336" s="73" t="s">
        <v>108</v>
      </c>
      <c r="E336" s="73" t="s">
        <v>34</v>
      </c>
      <c r="F336" s="73" t="s">
        <v>108</v>
      </c>
      <c r="G336" s="73" t="s">
        <v>0</v>
      </c>
      <c r="H336" s="73" t="s">
        <v>0</v>
      </c>
      <c r="I336" s="73" t="s">
        <v>0</v>
      </c>
      <c r="J336" s="78" t="s">
        <v>0</v>
      </c>
      <c r="K336" s="79"/>
      <c r="L336" s="78" t="s">
        <v>0</v>
      </c>
      <c r="M336" s="74">
        <f>M337</f>
        <v>274522556.39999998</v>
      </c>
      <c r="N336" s="74">
        <f t="shared" si="120"/>
        <v>0</v>
      </c>
      <c r="O336" s="74">
        <f t="shared" si="120"/>
        <v>0</v>
      </c>
    </row>
    <row r="337" spans="1:18" ht="15.75" x14ac:dyDescent="0.2">
      <c r="A337" s="82" t="s">
        <v>109</v>
      </c>
      <c r="B337" s="73" t="s">
        <v>104</v>
      </c>
      <c r="C337" s="73" t="s">
        <v>17</v>
      </c>
      <c r="D337" s="73" t="s">
        <v>108</v>
      </c>
      <c r="E337" s="73" t="s">
        <v>34</v>
      </c>
      <c r="F337" s="73" t="s">
        <v>108</v>
      </c>
      <c r="G337" s="73" t="s">
        <v>65</v>
      </c>
      <c r="H337" s="73" t="s">
        <v>0</v>
      </c>
      <c r="I337" s="73" t="s">
        <v>0</v>
      </c>
      <c r="J337" s="78" t="s">
        <v>0</v>
      </c>
      <c r="K337" s="79"/>
      <c r="L337" s="78" t="s">
        <v>0</v>
      </c>
      <c r="M337" s="74">
        <f>M338</f>
        <v>274522556.39999998</v>
      </c>
      <c r="N337" s="74">
        <f t="shared" si="120"/>
        <v>0</v>
      </c>
      <c r="O337" s="74">
        <f t="shared" si="120"/>
        <v>0</v>
      </c>
    </row>
    <row r="338" spans="1:18" ht="47.25" x14ac:dyDescent="0.2">
      <c r="A338" s="30" t="s">
        <v>216</v>
      </c>
      <c r="B338" s="73" t="s">
        <v>104</v>
      </c>
      <c r="C338" s="73" t="s">
        <v>17</v>
      </c>
      <c r="D338" s="73" t="s">
        <v>108</v>
      </c>
      <c r="E338" s="73" t="s">
        <v>34</v>
      </c>
      <c r="F338" s="73" t="s">
        <v>108</v>
      </c>
      <c r="G338" s="73" t="s">
        <v>65</v>
      </c>
      <c r="H338" s="73" t="s">
        <v>212</v>
      </c>
      <c r="I338" s="75" t="s">
        <v>0</v>
      </c>
      <c r="J338" s="76" t="s">
        <v>0</v>
      </c>
      <c r="K338" s="77"/>
      <c r="L338" s="76" t="s">
        <v>0</v>
      </c>
      <c r="M338" s="74">
        <f>M339</f>
        <v>274522556.39999998</v>
      </c>
      <c r="N338" s="74">
        <f t="shared" si="120"/>
        <v>0</v>
      </c>
      <c r="O338" s="74">
        <f t="shared" si="120"/>
        <v>0</v>
      </c>
    </row>
    <row r="339" spans="1:18" ht="63" x14ac:dyDescent="0.2">
      <c r="A339" s="30" t="s">
        <v>206</v>
      </c>
      <c r="B339" s="73" t="s">
        <v>104</v>
      </c>
      <c r="C339" s="73" t="s">
        <v>17</v>
      </c>
      <c r="D339" s="73" t="s">
        <v>108</v>
      </c>
      <c r="E339" s="73" t="s">
        <v>34</v>
      </c>
      <c r="F339" s="73" t="s">
        <v>108</v>
      </c>
      <c r="G339" s="73" t="s">
        <v>65</v>
      </c>
      <c r="H339" s="73" t="s">
        <v>212</v>
      </c>
      <c r="I339" s="73" t="s">
        <v>200</v>
      </c>
      <c r="J339" s="78" t="s">
        <v>0</v>
      </c>
      <c r="K339" s="79"/>
      <c r="L339" s="78" t="s">
        <v>0</v>
      </c>
      <c r="M339" s="74">
        <f>M340+M351+M353</f>
        <v>274522556.39999998</v>
      </c>
      <c r="N339" s="74">
        <f t="shared" ref="N339:O339" si="121">N340+N351+N353</f>
        <v>0</v>
      </c>
      <c r="O339" s="74">
        <f t="shared" si="121"/>
        <v>0</v>
      </c>
    </row>
    <row r="340" spans="1:18" ht="15.75" x14ac:dyDescent="0.2">
      <c r="A340" s="30" t="s">
        <v>169</v>
      </c>
      <c r="B340" s="92" t="s">
        <v>0</v>
      </c>
      <c r="C340" s="92" t="s">
        <v>0</v>
      </c>
      <c r="D340" s="92" t="s">
        <v>0</v>
      </c>
      <c r="E340" s="92" t="s">
        <v>0</v>
      </c>
      <c r="F340" s="92" t="s">
        <v>0</v>
      </c>
      <c r="G340" s="92" t="s">
        <v>0</v>
      </c>
      <c r="H340" s="92" t="s">
        <v>0</v>
      </c>
      <c r="I340" s="92" t="s">
        <v>0</v>
      </c>
      <c r="J340" s="92" t="s">
        <v>0</v>
      </c>
      <c r="K340" s="93"/>
      <c r="L340" s="92" t="s">
        <v>0</v>
      </c>
      <c r="M340" s="74">
        <f>M341+M342+M343+M344+M345+M346+M347+M348+M349+M350</f>
        <v>264602670.50999999</v>
      </c>
      <c r="N340" s="74">
        <f t="shared" ref="N340:O340" si="122">N341+N342+N343+N344+N345+N346+N347+N348+N349+N350</f>
        <v>0</v>
      </c>
      <c r="O340" s="74">
        <f t="shared" si="122"/>
        <v>0</v>
      </c>
    </row>
    <row r="341" spans="1:18" ht="31.5" x14ac:dyDescent="0.2">
      <c r="A341" s="65" t="s">
        <v>244</v>
      </c>
      <c r="B341" s="89" t="s">
        <v>104</v>
      </c>
      <c r="C341" s="89" t="s">
        <v>17</v>
      </c>
      <c r="D341" s="89" t="s">
        <v>108</v>
      </c>
      <c r="E341" s="89" t="s">
        <v>34</v>
      </c>
      <c r="F341" s="89" t="s">
        <v>108</v>
      </c>
      <c r="G341" s="89" t="s">
        <v>65</v>
      </c>
      <c r="H341" s="89" t="s">
        <v>212</v>
      </c>
      <c r="I341" s="89" t="s">
        <v>200</v>
      </c>
      <c r="J341" s="90" t="s">
        <v>243</v>
      </c>
      <c r="K341" s="84">
        <v>819</v>
      </c>
      <c r="L341" s="90" t="s">
        <v>61</v>
      </c>
      <c r="M341" s="91">
        <v>14401050</v>
      </c>
      <c r="N341" s="91">
        <v>0</v>
      </c>
      <c r="O341" s="91">
        <v>0</v>
      </c>
    </row>
    <row r="342" spans="1:18" s="60" customFormat="1" ht="63" x14ac:dyDescent="0.2">
      <c r="A342" s="65" t="s">
        <v>447</v>
      </c>
      <c r="B342" s="89" t="s">
        <v>104</v>
      </c>
      <c r="C342" s="89" t="s">
        <v>17</v>
      </c>
      <c r="D342" s="89" t="s">
        <v>108</v>
      </c>
      <c r="E342" s="89" t="s">
        <v>34</v>
      </c>
      <c r="F342" s="89" t="s">
        <v>108</v>
      </c>
      <c r="G342" s="89" t="s">
        <v>65</v>
      </c>
      <c r="H342" s="89" t="s">
        <v>212</v>
      </c>
      <c r="I342" s="89" t="s">
        <v>200</v>
      </c>
      <c r="J342" s="90" t="s">
        <v>484</v>
      </c>
      <c r="K342" s="84">
        <v>934</v>
      </c>
      <c r="L342" s="90" t="s">
        <v>61</v>
      </c>
      <c r="M342" s="91">
        <v>2121389.15</v>
      </c>
      <c r="N342" s="91">
        <v>0</v>
      </c>
      <c r="O342" s="91">
        <v>0</v>
      </c>
      <c r="P342" s="59"/>
      <c r="Q342" s="59"/>
      <c r="R342" s="59"/>
    </row>
    <row r="343" spans="1:18" s="60" customFormat="1" ht="126" x14ac:dyDescent="0.2">
      <c r="A343" s="65" t="s">
        <v>450</v>
      </c>
      <c r="B343" s="89" t="s">
        <v>104</v>
      </c>
      <c r="C343" s="89" t="s">
        <v>17</v>
      </c>
      <c r="D343" s="89" t="s">
        <v>108</v>
      </c>
      <c r="E343" s="89" t="s">
        <v>34</v>
      </c>
      <c r="F343" s="89" t="s">
        <v>108</v>
      </c>
      <c r="G343" s="89" t="s">
        <v>65</v>
      </c>
      <c r="H343" s="89" t="s">
        <v>212</v>
      </c>
      <c r="I343" s="89" t="s">
        <v>200</v>
      </c>
      <c r="J343" s="90" t="s">
        <v>243</v>
      </c>
      <c r="K343" s="84">
        <v>529</v>
      </c>
      <c r="L343" s="90" t="s">
        <v>61</v>
      </c>
      <c r="M343" s="91">
        <v>65102831.689999998</v>
      </c>
      <c r="N343" s="91">
        <v>0</v>
      </c>
      <c r="O343" s="91">
        <v>0</v>
      </c>
      <c r="P343" s="139" t="s">
        <v>530</v>
      </c>
      <c r="Q343" s="59"/>
      <c r="R343" s="59"/>
    </row>
    <row r="344" spans="1:18" s="60" customFormat="1" ht="110.25" x14ac:dyDescent="0.2">
      <c r="A344" s="65" t="s">
        <v>451</v>
      </c>
      <c r="B344" s="89" t="s">
        <v>104</v>
      </c>
      <c r="C344" s="89" t="s">
        <v>17</v>
      </c>
      <c r="D344" s="89" t="s">
        <v>108</v>
      </c>
      <c r="E344" s="89" t="s">
        <v>34</v>
      </c>
      <c r="F344" s="89" t="s">
        <v>108</v>
      </c>
      <c r="G344" s="89" t="s">
        <v>65</v>
      </c>
      <c r="H344" s="89" t="s">
        <v>212</v>
      </c>
      <c r="I344" s="89" t="s">
        <v>200</v>
      </c>
      <c r="J344" s="90" t="s">
        <v>243</v>
      </c>
      <c r="K344" s="84">
        <v>617.6</v>
      </c>
      <c r="L344" s="90" t="s">
        <v>61</v>
      </c>
      <c r="M344" s="91">
        <v>67967660.909999996</v>
      </c>
      <c r="N344" s="91">
        <v>0</v>
      </c>
      <c r="O344" s="91">
        <v>0</v>
      </c>
      <c r="P344" s="59"/>
      <c r="Q344" s="59"/>
      <c r="R344" s="59"/>
    </row>
    <row r="345" spans="1:18" s="60" customFormat="1" ht="94.5" x14ac:dyDescent="0.2">
      <c r="A345" s="65" t="s">
        <v>452</v>
      </c>
      <c r="B345" s="89" t="s">
        <v>104</v>
      </c>
      <c r="C345" s="89" t="s">
        <v>17</v>
      </c>
      <c r="D345" s="89" t="s">
        <v>108</v>
      </c>
      <c r="E345" s="89" t="s">
        <v>34</v>
      </c>
      <c r="F345" s="89" t="s">
        <v>108</v>
      </c>
      <c r="G345" s="89" t="s">
        <v>65</v>
      </c>
      <c r="H345" s="89" t="s">
        <v>212</v>
      </c>
      <c r="I345" s="89" t="s">
        <v>200</v>
      </c>
      <c r="J345" s="90" t="s">
        <v>484</v>
      </c>
      <c r="K345" s="84">
        <v>209</v>
      </c>
      <c r="L345" s="90" t="s">
        <v>61</v>
      </c>
      <c r="M345" s="91">
        <v>27342183.41</v>
      </c>
      <c r="N345" s="91">
        <v>0</v>
      </c>
      <c r="O345" s="91">
        <v>0</v>
      </c>
      <c r="P345" s="59"/>
      <c r="Q345" s="59"/>
      <c r="R345" s="59"/>
    </row>
    <row r="346" spans="1:18" s="60" customFormat="1" ht="63" x14ac:dyDescent="0.2">
      <c r="A346" s="65" t="s">
        <v>453</v>
      </c>
      <c r="B346" s="89" t="s">
        <v>104</v>
      </c>
      <c r="C346" s="89" t="s">
        <v>17</v>
      </c>
      <c r="D346" s="89" t="s">
        <v>108</v>
      </c>
      <c r="E346" s="89" t="s">
        <v>34</v>
      </c>
      <c r="F346" s="89" t="s">
        <v>108</v>
      </c>
      <c r="G346" s="89" t="s">
        <v>65</v>
      </c>
      <c r="H346" s="89" t="s">
        <v>212</v>
      </c>
      <c r="I346" s="89" t="s">
        <v>200</v>
      </c>
      <c r="J346" s="90" t="s">
        <v>484</v>
      </c>
      <c r="K346" s="84">
        <v>228</v>
      </c>
      <c r="L346" s="90" t="s">
        <v>61</v>
      </c>
      <c r="M346" s="91">
        <v>53353235.689999998</v>
      </c>
      <c r="N346" s="91">
        <v>0</v>
      </c>
      <c r="O346" s="91">
        <v>0</v>
      </c>
      <c r="P346" s="59"/>
      <c r="Q346" s="59"/>
      <c r="R346" s="59"/>
    </row>
    <row r="347" spans="1:18" s="60" customFormat="1" ht="63" x14ac:dyDescent="0.2">
      <c r="A347" s="65" t="s">
        <v>454</v>
      </c>
      <c r="B347" s="89" t="s">
        <v>104</v>
      </c>
      <c r="C347" s="89" t="s">
        <v>17</v>
      </c>
      <c r="D347" s="89" t="s">
        <v>108</v>
      </c>
      <c r="E347" s="89" t="s">
        <v>34</v>
      </c>
      <c r="F347" s="89" t="s">
        <v>108</v>
      </c>
      <c r="G347" s="89" t="s">
        <v>65</v>
      </c>
      <c r="H347" s="89" t="s">
        <v>212</v>
      </c>
      <c r="I347" s="89" t="s">
        <v>200</v>
      </c>
      <c r="J347" s="90" t="s">
        <v>484</v>
      </c>
      <c r="K347" s="84">
        <v>108</v>
      </c>
      <c r="L347" s="90" t="s">
        <v>61</v>
      </c>
      <c r="M347" s="91">
        <v>3278620.94</v>
      </c>
      <c r="N347" s="91">
        <v>0</v>
      </c>
      <c r="O347" s="91">
        <v>0</v>
      </c>
      <c r="P347" s="59"/>
      <c r="Q347" s="59"/>
      <c r="R347" s="59"/>
    </row>
    <row r="348" spans="1:18" s="60" customFormat="1" ht="63" x14ac:dyDescent="0.2">
      <c r="A348" s="65" t="s">
        <v>455</v>
      </c>
      <c r="B348" s="89" t="s">
        <v>104</v>
      </c>
      <c r="C348" s="89" t="s">
        <v>17</v>
      </c>
      <c r="D348" s="89" t="s">
        <v>108</v>
      </c>
      <c r="E348" s="89" t="s">
        <v>34</v>
      </c>
      <c r="F348" s="89" t="s">
        <v>108</v>
      </c>
      <c r="G348" s="89" t="s">
        <v>65</v>
      </c>
      <c r="H348" s="89" t="s">
        <v>212</v>
      </c>
      <c r="I348" s="89" t="s">
        <v>200</v>
      </c>
      <c r="J348" s="90" t="s">
        <v>243</v>
      </c>
      <c r="K348" s="84">
        <v>191</v>
      </c>
      <c r="L348" s="90" t="s">
        <v>61</v>
      </c>
      <c r="M348" s="91">
        <v>19929457.399999999</v>
      </c>
      <c r="N348" s="91">
        <v>0</v>
      </c>
      <c r="O348" s="91">
        <v>0</v>
      </c>
      <c r="P348" s="59"/>
      <c r="Q348" s="59"/>
      <c r="R348" s="59"/>
    </row>
    <row r="349" spans="1:18" s="60" customFormat="1" ht="94.5" x14ac:dyDescent="0.2">
      <c r="A349" s="65" t="s">
        <v>456</v>
      </c>
      <c r="B349" s="89" t="s">
        <v>104</v>
      </c>
      <c r="C349" s="89" t="s">
        <v>17</v>
      </c>
      <c r="D349" s="89" t="s">
        <v>108</v>
      </c>
      <c r="E349" s="89" t="s">
        <v>34</v>
      </c>
      <c r="F349" s="89" t="s">
        <v>108</v>
      </c>
      <c r="G349" s="89" t="s">
        <v>65</v>
      </c>
      <c r="H349" s="89" t="s">
        <v>212</v>
      </c>
      <c r="I349" s="89" t="s">
        <v>200</v>
      </c>
      <c r="J349" s="90" t="s">
        <v>484</v>
      </c>
      <c r="K349" s="84">
        <v>1441</v>
      </c>
      <c r="L349" s="90" t="s">
        <v>61</v>
      </c>
      <c r="M349" s="91">
        <v>2647226.4500000002</v>
      </c>
      <c r="N349" s="91">
        <v>0</v>
      </c>
      <c r="O349" s="91">
        <v>0</v>
      </c>
      <c r="P349" s="59"/>
      <c r="Q349" s="59"/>
      <c r="R349" s="59"/>
    </row>
    <row r="350" spans="1:18" s="60" customFormat="1" ht="94.5" x14ac:dyDescent="0.2">
      <c r="A350" s="65" t="s">
        <v>457</v>
      </c>
      <c r="B350" s="89" t="s">
        <v>104</v>
      </c>
      <c r="C350" s="89" t="s">
        <v>17</v>
      </c>
      <c r="D350" s="89" t="s">
        <v>108</v>
      </c>
      <c r="E350" s="89" t="s">
        <v>34</v>
      </c>
      <c r="F350" s="89" t="s">
        <v>108</v>
      </c>
      <c r="G350" s="89" t="s">
        <v>65</v>
      </c>
      <c r="H350" s="89" t="s">
        <v>212</v>
      </c>
      <c r="I350" s="89" t="s">
        <v>200</v>
      </c>
      <c r="J350" s="90" t="s">
        <v>484</v>
      </c>
      <c r="K350" s="84">
        <v>83.5</v>
      </c>
      <c r="L350" s="90" t="s">
        <v>61</v>
      </c>
      <c r="M350" s="91">
        <v>8459014.8699999992</v>
      </c>
      <c r="N350" s="91">
        <v>0</v>
      </c>
      <c r="O350" s="91">
        <v>0</v>
      </c>
      <c r="P350" s="59"/>
      <c r="Q350" s="59"/>
      <c r="R350" s="59"/>
    </row>
    <row r="351" spans="1:18" s="40" customFormat="1" ht="31.5" x14ac:dyDescent="0.2">
      <c r="A351" s="30" t="s">
        <v>262</v>
      </c>
      <c r="B351" s="73"/>
      <c r="C351" s="73"/>
      <c r="D351" s="73"/>
      <c r="E351" s="73"/>
      <c r="F351" s="73"/>
      <c r="G351" s="73"/>
      <c r="H351" s="73"/>
      <c r="I351" s="73"/>
      <c r="J351" s="78"/>
      <c r="K351" s="79"/>
      <c r="L351" s="78"/>
      <c r="M351" s="74">
        <f>M352</f>
        <v>7136609</v>
      </c>
      <c r="N351" s="74">
        <f t="shared" ref="N351:O351" si="123">N352</f>
        <v>0</v>
      </c>
      <c r="O351" s="74">
        <f t="shared" si="123"/>
        <v>0</v>
      </c>
      <c r="P351" s="41"/>
      <c r="Q351" s="41"/>
      <c r="R351" s="41"/>
    </row>
    <row r="352" spans="1:18" s="60" customFormat="1" ht="78.75" x14ac:dyDescent="0.2">
      <c r="A352" s="65" t="s">
        <v>448</v>
      </c>
      <c r="B352" s="89" t="s">
        <v>104</v>
      </c>
      <c r="C352" s="89" t="s">
        <v>17</v>
      </c>
      <c r="D352" s="89" t="s">
        <v>108</v>
      </c>
      <c r="E352" s="89" t="s">
        <v>34</v>
      </c>
      <c r="F352" s="89" t="s">
        <v>108</v>
      </c>
      <c r="G352" s="89" t="s">
        <v>65</v>
      </c>
      <c r="H352" s="89" t="s">
        <v>212</v>
      </c>
      <c r="I352" s="89" t="s">
        <v>200</v>
      </c>
      <c r="J352" s="90" t="s">
        <v>243</v>
      </c>
      <c r="K352" s="84">
        <v>618</v>
      </c>
      <c r="L352" s="90" t="s">
        <v>61</v>
      </c>
      <c r="M352" s="91">
        <v>7136609</v>
      </c>
      <c r="N352" s="91">
        <v>0</v>
      </c>
      <c r="O352" s="91">
        <v>0</v>
      </c>
      <c r="P352" s="59"/>
      <c r="Q352" s="59"/>
      <c r="R352" s="59"/>
    </row>
    <row r="353" spans="1:18" s="40" customFormat="1" ht="31.5" x14ac:dyDescent="0.2">
      <c r="A353" s="30" t="s">
        <v>355</v>
      </c>
      <c r="B353" s="73"/>
      <c r="C353" s="73"/>
      <c r="D353" s="73"/>
      <c r="E353" s="73"/>
      <c r="F353" s="73"/>
      <c r="G353" s="73"/>
      <c r="H353" s="73"/>
      <c r="I353" s="73"/>
      <c r="J353" s="78"/>
      <c r="K353" s="79"/>
      <c r="L353" s="78"/>
      <c r="M353" s="74">
        <f>M354</f>
        <v>2783276.89</v>
      </c>
      <c r="N353" s="74">
        <f t="shared" ref="N353:O353" si="124">N354</f>
        <v>0</v>
      </c>
      <c r="O353" s="74">
        <f t="shared" si="124"/>
        <v>0</v>
      </c>
      <c r="P353" s="41"/>
      <c r="Q353" s="41"/>
      <c r="R353" s="41"/>
    </row>
    <row r="354" spans="1:18" s="60" customFormat="1" ht="63" x14ac:dyDescent="0.2">
      <c r="A354" s="65" t="s">
        <v>449</v>
      </c>
      <c r="B354" s="89" t="s">
        <v>104</v>
      </c>
      <c r="C354" s="89" t="s">
        <v>17</v>
      </c>
      <c r="D354" s="89" t="s">
        <v>108</v>
      </c>
      <c r="E354" s="89" t="s">
        <v>34</v>
      </c>
      <c r="F354" s="89" t="s">
        <v>108</v>
      </c>
      <c r="G354" s="89" t="s">
        <v>65</v>
      </c>
      <c r="H354" s="89" t="s">
        <v>212</v>
      </c>
      <c r="I354" s="89" t="s">
        <v>200</v>
      </c>
      <c r="J354" s="90" t="s">
        <v>243</v>
      </c>
      <c r="K354" s="84">
        <v>742</v>
      </c>
      <c r="L354" s="90" t="s">
        <v>61</v>
      </c>
      <c r="M354" s="91">
        <v>2783276.89</v>
      </c>
      <c r="N354" s="91">
        <v>0</v>
      </c>
      <c r="O354" s="91">
        <v>0</v>
      </c>
      <c r="P354" s="59"/>
      <c r="Q354" s="59"/>
      <c r="R354" s="59"/>
    </row>
    <row r="355" spans="1:18" ht="63" x14ac:dyDescent="0.2">
      <c r="A355" s="30" t="s">
        <v>112</v>
      </c>
      <c r="B355" s="73" t="s">
        <v>104</v>
      </c>
      <c r="C355" s="73" t="s">
        <v>17</v>
      </c>
      <c r="D355" s="73" t="s">
        <v>88</v>
      </c>
      <c r="E355" s="73" t="s">
        <v>0</v>
      </c>
      <c r="F355" s="73" t="s">
        <v>0</v>
      </c>
      <c r="G355" s="73" t="s">
        <v>0</v>
      </c>
      <c r="H355" s="75" t="s">
        <v>0</v>
      </c>
      <c r="I355" s="75" t="s">
        <v>0</v>
      </c>
      <c r="J355" s="76" t="s">
        <v>0</v>
      </c>
      <c r="K355" s="77"/>
      <c r="L355" s="76" t="s">
        <v>0</v>
      </c>
      <c r="M355" s="74">
        <f>M356</f>
        <v>1393454641.6300001</v>
      </c>
      <c r="N355" s="74">
        <f t="shared" ref="N355:O357" si="125">N356</f>
        <v>0</v>
      </c>
      <c r="O355" s="74">
        <f t="shared" si="125"/>
        <v>123254725.39</v>
      </c>
    </row>
    <row r="356" spans="1:18" ht="31.5" x14ac:dyDescent="0.2">
      <c r="A356" s="30" t="s">
        <v>33</v>
      </c>
      <c r="B356" s="73" t="s">
        <v>104</v>
      </c>
      <c r="C356" s="73" t="s">
        <v>17</v>
      </c>
      <c r="D356" s="73" t="s">
        <v>88</v>
      </c>
      <c r="E356" s="73" t="s">
        <v>34</v>
      </c>
      <c r="F356" s="73" t="s">
        <v>0</v>
      </c>
      <c r="G356" s="73" t="s">
        <v>0</v>
      </c>
      <c r="H356" s="75" t="s">
        <v>0</v>
      </c>
      <c r="I356" s="75" t="s">
        <v>0</v>
      </c>
      <c r="J356" s="76" t="s">
        <v>0</v>
      </c>
      <c r="K356" s="77"/>
      <c r="L356" s="76" t="s">
        <v>0</v>
      </c>
      <c r="M356" s="74">
        <f>M357</f>
        <v>1393454641.6300001</v>
      </c>
      <c r="N356" s="74">
        <f t="shared" si="125"/>
        <v>0</v>
      </c>
      <c r="O356" s="74">
        <f t="shared" si="125"/>
        <v>123254725.39</v>
      </c>
    </row>
    <row r="357" spans="1:18" ht="15.75" x14ac:dyDescent="0.2">
      <c r="A357" s="82" t="s">
        <v>35</v>
      </c>
      <c r="B357" s="73" t="s">
        <v>104</v>
      </c>
      <c r="C357" s="73" t="s">
        <v>17</v>
      </c>
      <c r="D357" s="73" t="s">
        <v>88</v>
      </c>
      <c r="E357" s="73" t="s">
        <v>34</v>
      </c>
      <c r="F357" s="73" t="s">
        <v>36</v>
      </c>
      <c r="G357" s="73" t="s">
        <v>0</v>
      </c>
      <c r="H357" s="73" t="s">
        <v>0</v>
      </c>
      <c r="I357" s="73" t="s">
        <v>0</v>
      </c>
      <c r="J357" s="78" t="s">
        <v>0</v>
      </c>
      <c r="K357" s="79"/>
      <c r="L357" s="78" t="s">
        <v>0</v>
      </c>
      <c r="M357" s="74">
        <f>M358</f>
        <v>1393454641.6300001</v>
      </c>
      <c r="N357" s="74">
        <f t="shared" si="125"/>
        <v>0</v>
      </c>
      <c r="O357" s="74">
        <f t="shared" si="125"/>
        <v>123254725.39</v>
      </c>
    </row>
    <row r="358" spans="1:18" ht="31.5" x14ac:dyDescent="0.2">
      <c r="A358" s="82" t="s">
        <v>37</v>
      </c>
      <c r="B358" s="73" t="s">
        <v>104</v>
      </c>
      <c r="C358" s="73" t="s">
        <v>17</v>
      </c>
      <c r="D358" s="73" t="s">
        <v>88</v>
      </c>
      <c r="E358" s="73" t="s">
        <v>34</v>
      </c>
      <c r="F358" s="73" t="s">
        <v>36</v>
      </c>
      <c r="G358" s="73" t="s">
        <v>38</v>
      </c>
      <c r="H358" s="73" t="s">
        <v>0</v>
      </c>
      <c r="I358" s="73" t="s">
        <v>0</v>
      </c>
      <c r="J358" s="78" t="s">
        <v>0</v>
      </c>
      <c r="K358" s="79"/>
      <c r="L358" s="78" t="s">
        <v>0</v>
      </c>
      <c r="M358" s="74">
        <f>M359+M363+M370</f>
        <v>1393454641.6300001</v>
      </c>
      <c r="N358" s="74">
        <f>N359+N363+N370</f>
        <v>0</v>
      </c>
      <c r="O358" s="74">
        <f>O359+O363+O370</f>
        <v>123254725.39</v>
      </c>
    </row>
    <row r="359" spans="1:18" ht="126" x14ac:dyDescent="0.2">
      <c r="A359" s="82" t="s">
        <v>406</v>
      </c>
      <c r="B359" s="73" t="s">
        <v>104</v>
      </c>
      <c r="C359" s="73" t="s">
        <v>17</v>
      </c>
      <c r="D359" s="73" t="s">
        <v>88</v>
      </c>
      <c r="E359" s="73" t="s">
        <v>34</v>
      </c>
      <c r="F359" s="73" t="s">
        <v>36</v>
      </c>
      <c r="G359" s="73" t="s">
        <v>38</v>
      </c>
      <c r="H359" s="73" t="s">
        <v>407</v>
      </c>
      <c r="I359" s="73" t="s">
        <v>0</v>
      </c>
      <c r="J359" s="78" t="s">
        <v>0</v>
      </c>
      <c r="K359" s="79" t="s">
        <v>0</v>
      </c>
      <c r="L359" s="78" t="s">
        <v>0</v>
      </c>
      <c r="M359" s="74">
        <f>M360</f>
        <v>300000000</v>
      </c>
      <c r="N359" s="74">
        <f t="shared" ref="N359:O361" si="126">N360</f>
        <v>0</v>
      </c>
      <c r="O359" s="74">
        <f t="shared" si="126"/>
        <v>0</v>
      </c>
    </row>
    <row r="360" spans="1:18" ht="63" x14ac:dyDescent="0.2">
      <c r="A360" s="82" t="s">
        <v>206</v>
      </c>
      <c r="B360" s="73" t="s">
        <v>104</v>
      </c>
      <c r="C360" s="73" t="s">
        <v>17</v>
      </c>
      <c r="D360" s="73" t="s">
        <v>88</v>
      </c>
      <c r="E360" s="73" t="s">
        <v>34</v>
      </c>
      <c r="F360" s="73" t="s">
        <v>36</v>
      </c>
      <c r="G360" s="73" t="s">
        <v>38</v>
      </c>
      <c r="H360" s="73" t="s">
        <v>407</v>
      </c>
      <c r="I360" s="73" t="s">
        <v>200</v>
      </c>
      <c r="J360" s="78" t="s">
        <v>0</v>
      </c>
      <c r="K360" s="79" t="s">
        <v>0</v>
      </c>
      <c r="L360" s="78" t="s">
        <v>0</v>
      </c>
      <c r="M360" s="74">
        <f>M361</f>
        <v>300000000</v>
      </c>
      <c r="N360" s="74">
        <f t="shared" si="126"/>
        <v>0</v>
      </c>
      <c r="O360" s="74">
        <f t="shared" si="126"/>
        <v>0</v>
      </c>
    </row>
    <row r="361" spans="1:18" ht="31.5" x14ac:dyDescent="0.2">
      <c r="A361" s="82" t="s">
        <v>371</v>
      </c>
      <c r="B361" s="73" t="s">
        <v>0</v>
      </c>
      <c r="C361" s="73" t="s">
        <v>0</v>
      </c>
      <c r="D361" s="73" t="s">
        <v>0</v>
      </c>
      <c r="E361" s="73" t="s">
        <v>0</v>
      </c>
      <c r="F361" s="73" t="s">
        <v>0</v>
      </c>
      <c r="G361" s="73" t="s">
        <v>0</v>
      </c>
      <c r="H361" s="73" t="s">
        <v>0</v>
      </c>
      <c r="I361" s="73" t="s">
        <v>0</v>
      </c>
      <c r="J361" s="78" t="s">
        <v>0</v>
      </c>
      <c r="K361" s="79" t="s">
        <v>0</v>
      </c>
      <c r="L361" s="78" t="s">
        <v>0</v>
      </c>
      <c r="M361" s="74">
        <f>M362</f>
        <v>300000000</v>
      </c>
      <c r="N361" s="74">
        <f t="shared" si="126"/>
        <v>0</v>
      </c>
      <c r="O361" s="74">
        <f t="shared" si="126"/>
        <v>0</v>
      </c>
    </row>
    <row r="362" spans="1:18" s="37" customFormat="1" ht="63" x14ac:dyDescent="0.2">
      <c r="A362" s="95" t="s">
        <v>408</v>
      </c>
      <c r="B362" s="89" t="s">
        <v>104</v>
      </c>
      <c r="C362" s="89" t="s">
        <v>17</v>
      </c>
      <c r="D362" s="89" t="s">
        <v>88</v>
      </c>
      <c r="E362" s="89" t="s">
        <v>34</v>
      </c>
      <c r="F362" s="89" t="s">
        <v>36</v>
      </c>
      <c r="G362" s="89" t="s">
        <v>38</v>
      </c>
      <c r="H362" s="89" t="s">
        <v>407</v>
      </c>
      <c r="I362" s="89" t="s">
        <v>200</v>
      </c>
      <c r="J362" s="90" t="s">
        <v>243</v>
      </c>
      <c r="K362" s="84">
        <v>1000.81</v>
      </c>
      <c r="L362" s="90">
        <v>2023</v>
      </c>
      <c r="M362" s="91">
        <v>300000000</v>
      </c>
      <c r="N362" s="91">
        <v>0</v>
      </c>
      <c r="O362" s="91">
        <v>0</v>
      </c>
      <c r="P362" s="43"/>
      <c r="Q362" s="43"/>
      <c r="R362" s="43"/>
    </row>
    <row r="363" spans="1:18" ht="47.25" x14ac:dyDescent="0.2">
      <c r="A363" s="30" t="s">
        <v>237</v>
      </c>
      <c r="B363" s="73" t="s">
        <v>104</v>
      </c>
      <c r="C363" s="73" t="s">
        <v>17</v>
      </c>
      <c r="D363" s="73" t="s">
        <v>88</v>
      </c>
      <c r="E363" s="73" t="s">
        <v>34</v>
      </c>
      <c r="F363" s="73" t="s">
        <v>36</v>
      </c>
      <c r="G363" s="73" t="s">
        <v>38</v>
      </c>
      <c r="H363" s="73" t="s">
        <v>234</v>
      </c>
      <c r="I363" s="75" t="s">
        <v>0</v>
      </c>
      <c r="J363" s="76" t="s">
        <v>0</v>
      </c>
      <c r="K363" s="77"/>
      <c r="L363" s="76" t="s">
        <v>0</v>
      </c>
      <c r="M363" s="74">
        <f>M364</f>
        <v>186778541.63</v>
      </c>
      <c r="N363" s="74">
        <f t="shared" ref="N363:O363" si="127">N364</f>
        <v>0</v>
      </c>
      <c r="O363" s="74">
        <f t="shared" si="127"/>
        <v>123254725.39</v>
      </c>
    </row>
    <row r="364" spans="1:18" ht="63" x14ac:dyDescent="0.2">
      <c r="A364" s="30" t="s">
        <v>206</v>
      </c>
      <c r="B364" s="73" t="s">
        <v>104</v>
      </c>
      <c r="C364" s="73" t="s">
        <v>17</v>
      </c>
      <c r="D364" s="73" t="s">
        <v>88</v>
      </c>
      <c r="E364" s="73" t="s">
        <v>34</v>
      </c>
      <c r="F364" s="73" t="s">
        <v>36</v>
      </c>
      <c r="G364" s="73" t="s">
        <v>38</v>
      </c>
      <c r="H364" s="73" t="s">
        <v>234</v>
      </c>
      <c r="I364" s="73" t="s">
        <v>200</v>
      </c>
      <c r="J364" s="78" t="s">
        <v>0</v>
      </c>
      <c r="K364" s="79"/>
      <c r="L364" s="78" t="s">
        <v>0</v>
      </c>
      <c r="M364" s="74">
        <f>M365+M367</f>
        <v>186778541.63</v>
      </c>
      <c r="N364" s="74">
        <f t="shared" ref="N364:O364" si="128">N365+N367</f>
        <v>0</v>
      </c>
      <c r="O364" s="74">
        <f t="shared" si="128"/>
        <v>123254725.39</v>
      </c>
    </row>
    <row r="365" spans="1:18" ht="15.75" x14ac:dyDescent="0.2">
      <c r="A365" s="30" t="s">
        <v>169</v>
      </c>
      <c r="B365" s="73"/>
      <c r="C365" s="73"/>
      <c r="D365" s="73"/>
      <c r="E365" s="73"/>
      <c r="F365" s="73"/>
      <c r="G365" s="73"/>
      <c r="H365" s="73"/>
      <c r="I365" s="73"/>
      <c r="J365" s="78"/>
      <c r="K365" s="79"/>
      <c r="L365" s="78"/>
      <c r="M365" s="74">
        <f>M366</f>
        <v>85775123.339999989</v>
      </c>
      <c r="N365" s="74">
        <f t="shared" ref="N365:O365" si="129">N366</f>
        <v>0</v>
      </c>
      <c r="O365" s="74">
        <f t="shared" si="129"/>
        <v>0</v>
      </c>
    </row>
    <row r="366" spans="1:18" s="62" customFormat="1" ht="78.75" x14ac:dyDescent="0.2">
      <c r="A366" s="65" t="s">
        <v>480</v>
      </c>
      <c r="B366" s="89" t="s">
        <v>104</v>
      </c>
      <c r="C366" s="89" t="s">
        <v>17</v>
      </c>
      <c r="D366" s="89" t="s">
        <v>88</v>
      </c>
      <c r="E366" s="89" t="s">
        <v>34</v>
      </c>
      <c r="F366" s="89" t="s">
        <v>36</v>
      </c>
      <c r="G366" s="89" t="s">
        <v>38</v>
      </c>
      <c r="H366" s="89" t="s">
        <v>234</v>
      </c>
      <c r="I366" s="89" t="s">
        <v>200</v>
      </c>
      <c r="J366" s="90" t="s">
        <v>243</v>
      </c>
      <c r="K366" s="84">
        <v>645</v>
      </c>
      <c r="L366" s="90" t="s">
        <v>61</v>
      </c>
      <c r="M366" s="91">
        <v>85775123.339999989</v>
      </c>
      <c r="N366" s="91">
        <v>0</v>
      </c>
      <c r="O366" s="91">
        <v>0</v>
      </c>
      <c r="P366" s="61"/>
      <c r="Q366" s="61"/>
      <c r="R366" s="61"/>
    </row>
    <row r="367" spans="1:18" ht="15.75" x14ac:dyDescent="0.2">
      <c r="A367" s="30" t="s">
        <v>171</v>
      </c>
      <c r="B367" s="92" t="s">
        <v>0</v>
      </c>
      <c r="C367" s="92" t="s">
        <v>0</v>
      </c>
      <c r="D367" s="92" t="s">
        <v>0</v>
      </c>
      <c r="E367" s="92" t="s">
        <v>0</v>
      </c>
      <c r="F367" s="92" t="s">
        <v>0</v>
      </c>
      <c r="G367" s="92" t="s">
        <v>0</v>
      </c>
      <c r="H367" s="92" t="s">
        <v>0</v>
      </c>
      <c r="I367" s="92" t="s">
        <v>0</v>
      </c>
      <c r="J367" s="92" t="s">
        <v>0</v>
      </c>
      <c r="K367" s="93"/>
      <c r="L367" s="92" t="s">
        <v>0</v>
      </c>
      <c r="M367" s="74">
        <f>M368+M369</f>
        <v>101003418.29000001</v>
      </c>
      <c r="N367" s="74">
        <f t="shared" ref="N367:O367" si="130">N368+N369</f>
        <v>0</v>
      </c>
      <c r="O367" s="74">
        <f t="shared" si="130"/>
        <v>123254725.39</v>
      </c>
    </row>
    <row r="368" spans="1:18" s="62" customFormat="1" ht="63" x14ac:dyDescent="0.2">
      <c r="A368" s="65" t="s">
        <v>409</v>
      </c>
      <c r="B368" s="89" t="s">
        <v>104</v>
      </c>
      <c r="C368" s="89" t="s">
        <v>17</v>
      </c>
      <c r="D368" s="89" t="s">
        <v>88</v>
      </c>
      <c r="E368" s="89" t="s">
        <v>34</v>
      </c>
      <c r="F368" s="89" t="s">
        <v>36</v>
      </c>
      <c r="G368" s="89" t="s">
        <v>38</v>
      </c>
      <c r="H368" s="89" t="s">
        <v>234</v>
      </c>
      <c r="I368" s="89" t="s">
        <v>200</v>
      </c>
      <c r="J368" s="90" t="s">
        <v>116</v>
      </c>
      <c r="K368" s="94">
        <v>6.9269999999999996</v>
      </c>
      <c r="L368" s="90" t="s">
        <v>61</v>
      </c>
      <c r="M368" s="91">
        <v>101003418.29000001</v>
      </c>
      <c r="N368" s="91">
        <v>0</v>
      </c>
      <c r="O368" s="91">
        <v>0</v>
      </c>
      <c r="P368" s="61"/>
      <c r="Q368" s="61"/>
      <c r="R368" s="61"/>
    </row>
    <row r="369" spans="1:18" ht="63" x14ac:dyDescent="0.2">
      <c r="A369" s="65" t="s">
        <v>236</v>
      </c>
      <c r="B369" s="89" t="s">
        <v>104</v>
      </c>
      <c r="C369" s="89" t="s">
        <v>17</v>
      </c>
      <c r="D369" s="89" t="s">
        <v>88</v>
      </c>
      <c r="E369" s="89" t="s">
        <v>34</v>
      </c>
      <c r="F369" s="89" t="s">
        <v>36</v>
      </c>
      <c r="G369" s="89" t="s">
        <v>38</v>
      </c>
      <c r="H369" s="89" t="s">
        <v>234</v>
      </c>
      <c r="I369" s="89" t="s">
        <v>200</v>
      </c>
      <c r="J369" s="90" t="s">
        <v>116</v>
      </c>
      <c r="K369" s="94">
        <v>8.0850000000000009</v>
      </c>
      <c r="L369" s="90" t="s">
        <v>111</v>
      </c>
      <c r="M369" s="91">
        <v>0</v>
      </c>
      <c r="N369" s="91">
        <v>0</v>
      </c>
      <c r="O369" s="91">
        <v>123254725.39</v>
      </c>
    </row>
    <row r="370" spans="1:18" ht="189" x14ac:dyDescent="0.2">
      <c r="A370" s="96" t="s">
        <v>233</v>
      </c>
      <c r="B370" s="73" t="s">
        <v>104</v>
      </c>
      <c r="C370" s="73" t="s">
        <v>17</v>
      </c>
      <c r="D370" s="73" t="s">
        <v>88</v>
      </c>
      <c r="E370" s="73" t="s">
        <v>34</v>
      </c>
      <c r="F370" s="73" t="s">
        <v>36</v>
      </c>
      <c r="G370" s="73" t="s">
        <v>38</v>
      </c>
      <c r="H370" s="73" t="s">
        <v>231</v>
      </c>
      <c r="I370" s="75" t="s">
        <v>0</v>
      </c>
      <c r="J370" s="76" t="s">
        <v>0</v>
      </c>
      <c r="K370" s="77"/>
      <c r="L370" s="76" t="s">
        <v>0</v>
      </c>
      <c r="M370" s="74">
        <f>M371</f>
        <v>906676100</v>
      </c>
      <c r="N370" s="74">
        <f t="shared" ref="N370:O372" si="131">N371</f>
        <v>0</v>
      </c>
      <c r="O370" s="74">
        <f t="shared" si="131"/>
        <v>0</v>
      </c>
    </row>
    <row r="371" spans="1:18" ht="63" x14ac:dyDescent="0.2">
      <c r="A371" s="30" t="s">
        <v>206</v>
      </c>
      <c r="B371" s="73" t="s">
        <v>104</v>
      </c>
      <c r="C371" s="73" t="s">
        <v>17</v>
      </c>
      <c r="D371" s="73" t="s">
        <v>88</v>
      </c>
      <c r="E371" s="73" t="s">
        <v>34</v>
      </c>
      <c r="F371" s="73" t="s">
        <v>36</v>
      </c>
      <c r="G371" s="73" t="s">
        <v>38</v>
      </c>
      <c r="H371" s="73" t="s">
        <v>231</v>
      </c>
      <c r="I371" s="73" t="s">
        <v>200</v>
      </c>
      <c r="J371" s="78" t="s">
        <v>0</v>
      </c>
      <c r="K371" s="79"/>
      <c r="L371" s="78" t="s">
        <v>0</v>
      </c>
      <c r="M371" s="74">
        <f>M372</f>
        <v>906676100</v>
      </c>
      <c r="N371" s="74">
        <f t="shared" si="131"/>
        <v>0</v>
      </c>
      <c r="O371" s="74">
        <f t="shared" si="131"/>
        <v>0</v>
      </c>
    </row>
    <row r="372" spans="1:18" ht="15.75" x14ac:dyDescent="0.2">
      <c r="A372" s="30" t="s">
        <v>169</v>
      </c>
      <c r="B372" s="92" t="s">
        <v>0</v>
      </c>
      <c r="C372" s="92" t="s">
        <v>0</v>
      </c>
      <c r="D372" s="92" t="s">
        <v>0</v>
      </c>
      <c r="E372" s="92" t="s">
        <v>0</v>
      </c>
      <c r="F372" s="92" t="s">
        <v>0</v>
      </c>
      <c r="G372" s="92" t="s">
        <v>0</v>
      </c>
      <c r="H372" s="92" t="s">
        <v>0</v>
      </c>
      <c r="I372" s="92" t="s">
        <v>0</v>
      </c>
      <c r="J372" s="92" t="s">
        <v>0</v>
      </c>
      <c r="K372" s="93"/>
      <c r="L372" s="92" t="s">
        <v>0</v>
      </c>
      <c r="M372" s="74">
        <f>M373</f>
        <v>906676100</v>
      </c>
      <c r="N372" s="74">
        <f t="shared" si="131"/>
        <v>0</v>
      </c>
      <c r="O372" s="74">
        <f t="shared" si="131"/>
        <v>0</v>
      </c>
    </row>
    <row r="373" spans="1:18" ht="47.25" x14ac:dyDescent="0.2">
      <c r="A373" s="65" t="s">
        <v>232</v>
      </c>
      <c r="B373" s="89" t="s">
        <v>104</v>
      </c>
      <c r="C373" s="89" t="s">
        <v>17</v>
      </c>
      <c r="D373" s="89" t="s">
        <v>88</v>
      </c>
      <c r="E373" s="89" t="s">
        <v>34</v>
      </c>
      <c r="F373" s="89" t="s">
        <v>36</v>
      </c>
      <c r="G373" s="89" t="s">
        <v>38</v>
      </c>
      <c r="H373" s="89" t="s">
        <v>231</v>
      </c>
      <c r="I373" s="89" t="s">
        <v>200</v>
      </c>
      <c r="J373" s="90" t="s">
        <v>116</v>
      </c>
      <c r="K373" s="94">
        <v>4.601</v>
      </c>
      <c r="L373" s="90" t="s">
        <v>61</v>
      </c>
      <c r="M373" s="91">
        <f>1220000000-30000000-283323900</f>
        <v>906676100</v>
      </c>
      <c r="N373" s="91">
        <v>0</v>
      </c>
      <c r="O373" s="91">
        <v>0</v>
      </c>
    </row>
    <row r="374" spans="1:18" ht="78.75" x14ac:dyDescent="0.2">
      <c r="A374" s="30" t="s">
        <v>230</v>
      </c>
      <c r="B374" s="73" t="s">
        <v>220</v>
      </c>
      <c r="C374" s="73" t="s">
        <v>0</v>
      </c>
      <c r="D374" s="73" t="s">
        <v>0</v>
      </c>
      <c r="E374" s="73" t="s">
        <v>0</v>
      </c>
      <c r="F374" s="73" t="s">
        <v>0</v>
      </c>
      <c r="G374" s="73" t="s">
        <v>0</v>
      </c>
      <c r="H374" s="75" t="s">
        <v>0</v>
      </c>
      <c r="I374" s="75" t="s">
        <v>0</v>
      </c>
      <c r="J374" s="76" t="s">
        <v>0</v>
      </c>
      <c r="K374" s="77"/>
      <c r="L374" s="76" t="s">
        <v>0</v>
      </c>
      <c r="M374" s="74">
        <f>M375+M388</f>
        <v>1915219686.51</v>
      </c>
      <c r="N374" s="74">
        <f>N375+N388</f>
        <v>2225230813.4899998</v>
      </c>
      <c r="O374" s="74">
        <f>O375+O388</f>
        <v>869450500</v>
      </c>
    </row>
    <row r="375" spans="1:18" ht="31.5" x14ac:dyDescent="0.2">
      <c r="A375" s="30" t="s">
        <v>187</v>
      </c>
      <c r="B375" s="73" t="s">
        <v>220</v>
      </c>
      <c r="C375" s="73" t="s">
        <v>14</v>
      </c>
      <c r="D375" s="73"/>
      <c r="E375" s="73"/>
      <c r="F375" s="73"/>
      <c r="G375" s="73"/>
      <c r="H375" s="75"/>
      <c r="I375" s="75"/>
      <c r="J375" s="76"/>
      <c r="K375" s="77"/>
      <c r="L375" s="76"/>
      <c r="M375" s="74">
        <f t="shared" ref="M375:M386" si="132">M376</f>
        <v>1640219686.51</v>
      </c>
      <c r="N375" s="74">
        <f t="shared" ref="N375:O386" si="133">N376</f>
        <v>1230780313.49</v>
      </c>
      <c r="O375" s="74">
        <f t="shared" si="133"/>
        <v>0</v>
      </c>
    </row>
    <row r="376" spans="1:18" ht="31.5" x14ac:dyDescent="0.2">
      <c r="A376" s="30" t="s">
        <v>225</v>
      </c>
      <c r="B376" s="73" t="s">
        <v>220</v>
      </c>
      <c r="C376" s="73" t="s">
        <v>14</v>
      </c>
      <c r="D376" s="73" t="s">
        <v>219</v>
      </c>
      <c r="E376" s="73" t="s">
        <v>0</v>
      </c>
      <c r="F376" s="73" t="s">
        <v>0</v>
      </c>
      <c r="G376" s="73" t="s">
        <v>0</v>
      </c>
      <c r="H376" s="75" t="s">
        <v>0</v>
      </c>
      <c r="I376" s="75" t="s">
        <v>0</v>
      </c>
      <c r="J376" s="76" t="s">
        <v>0</v>
      </c>
      <c r="K376" s="77"/>
      <c r="L376" s="76" t="s">
        <v>0</v>
      </c>
      <c r="M376" s="74">
        <f t="shared" si="132"/>
        <v>1640219686.51</v>
      </c>
      <c r="N376" s="74">
        <f t="shared" si="133"/>
        <v>1230780313.49</v>
      </c>
      <c r="O376" s="74">
        <f t="shared" si="133"/>
        <v>0</v>
      </c>
    </row>
    <row r="377" spans="1:18" ht="31.5" x14ac:dyDescent="0.2">
      <c r="A377" s="30" t="s">
        <v>33</v>
      </c>
      <c r="B377" s="73" t="s">
        <v>220</v>
      </c>
      <c r="C377" s="73" t="s">
        <v>14</v>
      </c>
      <c r="D377" s="73" t="s">
        <v>219</v>
      </c>
      <c r="E377" s="73" t="s">
        <v>34</v>
      </c>
      <c r="F377" s="73" t="s">
        <v>0</v>
      </c>
      <c r="G377" s="73" t="s">
        <v>0</v>
      </c>
      <c r="H377" s="75" t="s">
        <v>0</v>
      </c>
      <c r="I377" s="75" t="s">
        <v>0</v>
      </c>
      <c r="J377" s="76" t="s">
        <v>0</v>
      </c>
      <c r="K377" s="77"/>
      <c r="L377" s="76" t="s">
        <v>0</v>
      </c>
      <c r="M377" s="74">
        <f t="shared" si="132"/>
        <v>1640219686.51</v>
      </c>
      <c r="N377" s="74">
        <f t="shared" si="133"/>
        <v>1230780313.49</v>
      </c>
      <c r="O377" s="74">
        <f t="shared" si="133"/>
        <v>0</v>
      </c>
    </row>
    <row r="378" spans="1:18" ht="15.75" x14ac:dyDescent="0.2">
      <c r="A378" s="82" t="s">
        <v>224</v>
      </c>
      <c r="B378" s="73" t="s">
        <v>220</v>
      </c>
      <c r="C378" s="73" t="s">
        <v>14</v>
      </c>
      <c r="D378" s="73" t="s">
        <v>219</v>
      </c>
      <c r="E378" s="73" t="s">
        <v>34</v>
      </c>
      <c r="F378" s="73" t="s">
        <v>30</v>
      </c>
      <c r="G378" s="73" t="s">
        <v>0</v>
      </c>
      <c r="H378" s="73" t="s">
        <v>0</v>
      </c>
      <c r="I378" s="73" t="s">
        <v>0</v>
      </c>
      <c r="J378" s="78" t="s">
        <v>0</v>
      </c>
      <c r="K378" s="79"/>
      <c r="L378" s="78" t="s">
        <v>0</v>
      </c>
      <c r="M378" s="74">
        <f t="shared" si="132"/>
        <v>1640219686.51</v>
      </c>
      <c r="N378" s="74">
        <f t="shared" si="133"/>
        <v>1230780313.49</v>
      </c>
      <c r="O378" s="74">
        <f t="shared" si="133"/>
        <v>0</v>
      </c>
    </row>
    <row r="379" spans="1:18" ht="15.75" x14ac:dyDescent="0.2">
      <c r="A379" s="82" t="s">
        <v>223</v>
      </c>
      <c r="B379" s="73" t="s">
        <v>220</v>
      </c>
      <c r="C379" s="73" t="s">
        <v>14</v>
      </c>
      <c r="D379" s="73" t="s">
        <v>219</v>
      </c>
      <c r="E379" s="73" t="s">
        <v>34</v>
      </c>
      <c r="F379" s="73" t="s">
        <v>30</v>
      </c>
      <c r="G379" s="73" t="s">
        <v>65</v>
      </c>
      <c r="H379" s="73" t="s">
        <v>0</v>
      </c>
      <c r="I379" s="73" t="s">
        <v>0</v>
      </c>
      <c r="J379" s="78" t="s">
        <v>0</v>
      </c>
      <c r="K379" s="79"/>
      <c r="L379" s="78" t="s">
        <v>0</v>
      </c>
      <c r="M379" s="74">
        <f>M380+M384</f>
        <v>1640219686.51</v>
      </c>
      <c r="N379" s="74">
        <f t="shared" ref="N379:O379" si="134">N380+N384</f>
        <v>1230780313.49</v>
      </c>
      <c r="O379" s="74">
        <f t="shared" si="134"/>
        <v>0</v>
      </c>
    </row>
    <row r="380" spans="1:18" s="60" customFormat="1" ht="47.25" x14ac:dyDescent="0.2">
      <c r="A380" s="82" t="s">
        <v>404</v>
      </c>
      <c r="B380" s="73" t="s">
        <v>220</v>
      </c>
      <c r="C380" s="73" t="s">
        <v>14</v>
      </c>
      <c r="D380" s="73" t="s">
        <v>219</v>
      </c>
      <c r="E380" s="73" t="s">
        <v>34</v>
      </c>
      <c r="F380" s="73" t="s">
        <v>30</v>
      </c>
      <c r="G380" s="73" t="s">
        <v>65</v>
      </c>
      <c r="H380" s="73">
        <v>52390</v>
      </c>
      <c r="I380" s="73" t="s">
        <v>0</v>
      </c>
      <c r="J380" s="78" t="s">
        <v>0</v>
      </c>
      <c r="K380" s="79" t="s">
        <v>0</v>
      </c>
      <c r="L380" s="78" t="s">
        <v>0</v>
      </c>
      <c r="M380" s="74">
        <f>M381</f>
        <v>771967878</v>
      </c>
      <c r="N380" s="74">
        <f t="shared" ref="N380:O381" si="135">N381</f>
        <v>663532122</v>
      </c>
      <c r="O380" s="74">
        <f t="shared" si="135"/>
        <v>0</v>
      </c>
      <c r="P380" s="59"/>
      <c r="Q380" s="59"/>
      <c r="R380" s="59"/>
    </row>
    <row r="381" spans="1:18" s="60" customFormat="1" ht="63" x14ac:dyDescent="0.2">
      <c r="A381" s="82" t="s">
        <v>206</v>
      </c>
      <c r="B381" s="73" t="s">
        <v>220</v>
      </c>
      <c r="C381" s="73" t="s">
        <v>14</v>
      </c>
      <c r="D381" s="73" t="s">
        <v>219</v>
      </c>
      <c r="E381" s="73" t="s">
        <v>34</v>
      </c>
      <c r="F381" s="73" t="s">
        <v>30</v>
      </c>
      <c r="G381" s="73" t="s">
        <v>65</v>
      </c>
      <c r="H381" s="73">
        <v>52390</v>
      </c>
      <c r="I381" s="73" t="s">
        <v>200</v>
      </c>
      <c r="J381" s="78" t="s">
        <v>0</v>
      </c>
      <c r="K381" s="79" t="s">
        <v>0</v>
      </c>
      <c r="L381" s="78" t="s">
        <v>0</v>
      </c>
      <c r="M381" s="74">
        <f>M382</f>
        <v>771967878</v>
      </c>
      <c r="N381" s="74">
        <f t="shared" si="135"/>
        <v>663532122</v>
      </c>
      <c r="O381" s="74">
        <f t="shared" si="135"/>
        <v>0</v>
      </c>
      <c r="P381" s="59"/>
      <c r="Q381" s="59"/>
      <c r="R381" s="59"/>
    </row>
    <row r="382" spans="1:18" s="60" customFormat="1" ht="15.75" x14ac:dyDescent="0.2">
      <c r="A382" s="82" t="s">
        <v>169</v>
      </c>
      <c r="B382" s="73" t="s">
        <v>0</v>
      </c>
      <c r="C382" s="73" t="s">
        <v>0</v>
      </c>
      <c r="D382" s="73" t="s">
        <v>0</v>
      </c>
      <c r="E382" s="73" t="s">
        <v>0</v>
      </c>
      <c r="F382" s="73" t="s">
        <v>0</v>
      </c>
      <c r="G382" s="73" t="s">
        <v>0</v>
      </c>
      <c r="H382" s="73" t="s">
        <v>0</v>
      </c>
      <c r="I382" s="73" t="s">
        <v>0</v>
      </c>
      <c r="J382" s="78" t="s">
        <v>0</v>
      </c>
      <c r="K382" s="79" t="s">
        <v>0</v>
      </c>
      <c r="L382" s="78" t="s">
        <v>0</v>
      </c>
      <c r="M382" s="74">
        <f>M383</f>
        <v>771967878</v>
      </c>
      <c r="N382" s="74">
        <f t="shared" ref="N382:O382" si="136">N383</f>
        <v>663532122</v>
      </c>
      <c r="O382" s="74">
        <f t="shared" si="136"/>
        <v>0</v>
      </c>
      <c r="P382" s="59"/>
      <c r="Q382" s="59"/>
      <c r="R382" s="59"/>
    </row>
    <row r="383" spans="1:18" s="62" customFormat="1" ht="31.5" x14ac:dyDescent="0.2">
      <c r="A383" s="95" t="s">
        <v>405</v>
      </c>
      <c r="B383" s="89" t="s">
        <v>220</v>
      </c>
      <c r="C383" s="89" t="s">
        <v>14</v>
      </c>
      <c r="D383" s="89" t="s">
        <v>219</v>
      </c>
      <c r="E383" s="89" t="s">
        <v>34</v>
      </c>
      <c r="F383" s="89" t="s">
        <v>30</v>
      </c>
      <c r="G383" s="89" t="s">
        <v>65</v>
      </c>
      <c r="H383" s="89">
        <v>52390</v>
      </c>
      <c r="I383" s="89" t="s">
        <v>200</v>
      </c>
      <c r="J383" s="90" t="s">
        <v>217</v>
      </c>
      <c r="K383" s="84">
        <v>1225</v>
      </c>
      <c r="L383" s="90">
        <v>2024</v>
      </c>
      <c r="M383" s="91">
        <f>410659798+361308080</f>
        <v>771967878</v>
      </c>
      <c r="N383" s="91">
        <v>663532122</v>
      </c>
      <c r="O383" s="91"/>
      <c r="P383" s="61"/>
      <c r="Q383" s="61"/>
      <c r="R383" s="61"/>
    </row>
    <row r="384" spans="1:18" ht="31.5" x14ac:dyDescent="0.2">
      <c r="A384" s="30" t="s">
        <v>222</v>
      </c>
      <c r="B384" s="73" t="s">
        <v>220</v>
      </c>
      <c r="C384" s="73" t="s">
        <v>14</v>
      </c>
      <c r="D384" s="73" t="s">
        <v>219</v>
      </c>
      <c r="E384" s="73" t="s">
        <v>34</v>
      </c>
      <c r="F384" s="73" t="s">
        <v>30</v>
      </c>
      <c r="G384" s="73" t="s">
        <v>65</v>
      </c>
      <c r="H384" s="73" t="s">
        <v>218</v>
      </c>
      <c r="I384" s="75" t="s">
        <v>0</v>
      </c>
      <c r="J384" s="76" t="s">
        <v>0</v>
      </c>
      <c r="K384" s="77"/>
      <c r="L384" s="76" t="s">
        <v>0</v>
      </c>
      <c r="M384" s="74">
        <f t="shared" si="132"/>
        <v>868251808.50999999</v>
      </c>
      <c r="N384" s="74">
        <f t="shared" si="133"/>
        <v>567248191.49000001</v>
      </c>
      <c r="O384" s="74">
        <f t="shared" si="133"/>
        <v>0</v>
      </c>
    </row>
    <row r="385" spans="1:18" ht="63" x14ac:dyDescent="0.2">
      <c r="A385" s="30" t="s">
        <v>206</v>
      </c>
      <c r="B385" s="73" t="s">
        <v>220</v>
      </c>
      <c r="C385" s="73" t="s">
        <v>14</v>
      </c>
      <c r="D385" s="73" t="s">
        <v>219</v>
      </c>
      <c r="E385" s="73" t="s">
        <v>34</v>
      </c>
      <c r="F385" s="73" t="s">
        <v>30</v>
      </c>
      <c r="G385" s="73" t="s">
        <v>65</v>
      </c>
      <c r="H385" s="73" t="s">
        <v>218</v>
      </c>
      <c r="I385" s="73" t="s">
        <v>200</v>
      </c>
      <c r="J385" s="78" t="s">
        <v>0</v>
      </c>
      <c r="K385" s="79"/>
      <c r="L385" s="78" t="s">
        <v>0</v>
      </c>
      <c r="M385" s="74">
        <f t="shared" si="132"/>
        <v>868251808.50999999</v>
      </c>
      <c r="N385" s="74">
        <f t="shared" si="133"/>
        <v>567248191.49000001</v>
      </c>
      <c r="O385" s="74">
        <f t="shared" si="133"/>
        <v>0</v>
      </c>
    </row>
    <row r="386" spans="1:18" ht="15.75" x14ac:dyDescent="0.2">
      <c r="A386" s="30" t="s">
        <v>169</v>
      </c>
      <c r="B386" s="92" t="s">
        <v>0</v>
      </c>
      <c r="C386" s="92" t="s">
        <v>0</v>
      </c>
      <c r="D386" s="92" t="s">
        <v>0</v>
      </c>
      <c r="E386" s="92" t="s">
        <v>0</v>
      </c>
      <c r="F386" s="92" t="s">
        <v>0</v>
      </c>
      <c r="G386" s="92" t="s">
        <v>0</v>
      </c>
      <c r="H386" s="92" t="s">
        <v>0</v>
      </c>
      <c r="I386" s="92" t="s">
        <v>0</v>
      </c>
      <c r="J386" s="92" t="s">
        <v>0</v>
      </c>
      <c r="K386" s="93"/>
      <c r="L386" s="92" t="s">
        <v>0</v>
      </c>
      <c r="M386" s="74">
        <f t="shared" si="132"/>
        <v>868251808.50999999</v>
      </c>
      <c r="N386" s="74">
        <f t="shared" si="133"/>
        <v>567248191.49000001</v>
      </c>
      <c r="O386" s="74">
        <f t="shared" si="133"/>
        <v>0</v>
      </c>
    </row>
    <row r="387" spans="1:18" ht="31.5" x14ac:dyDescent="0.2">
      <c r="A387" s="65" t="s">
        <v>221</v>
      </c>
      <c r="B387" s="89" t="s">
        <v>220</v>
      </c>
      <c r="C387" s="89" t="s">
        <v>14</v>
      </c>
      <c r="D387" s="89" t="s">
        <v>219</v>
      </c>
      <c r="E387" s="89" t="s">
        <v>34</v>
      </c>
      <c r="F387" s="89" t="s">
        <v>30</v>
      </c>
      <c r="G387" s="89" t="s">
        <v>65</v>
      </c>
      <c r="H387" s="89" t="s">
        <v>218</v>
      </c>
      <c r="I387" s="89" t="s">
        <v>200</v>
      </c>
      <c r="J387" s="90" t="s">
        <v>217</v>
      </c>
      <c r="K387" s="84">
        <v>1225</v>
      </c>
      <c r="L387" s="90" t="s">
        <v>55</v>
      </c>
      <c r="M387" s="91">
        <f>362548510.64+505703297.87</f>
        <v>868251808.50999999</v>
      </c>
      <c r="N387" s="91">
        <v>567248191.49000001</v>
      </c>
      <c r="O387" s="91">
        <v>0</v>
      </c>
      <c r="P387" s="28">
        <f>(M387+N387)/0.99</f>
        <v>1450000000</v>
      </c>
    </row>
    <row r="388" spans="1:18" ht="31.5" x14ac:dyDescent="0.2">
      <c r="A388" s="30" t="s">
        <v>186</v>
      </c>
      <c r="B388" s="73" t="s">
        <v>220</v>
      </c>
      <c r="C388" s="73" t="s">
        <v>17</v>
      </c>
      <c r="D388" s="73"/>
      <c r="E388" s="73"/>
      <c r="F388" s="73"/>
      <c r="G388" s="73"/>
      <c r="H388" s="75"/>
      <c r="I388" s="75"/>
      <c r="J388" s="76"/>
      <c r="K388" s="77"/>
      <c r="L388" s="76"/>
      <c r="M388" s="74">
        <f>M389</f>
        <v>275000000</v>
      </c>
      <c r="N388" s="74">
        <f t="shared" ref="N388:O391" si="137">N389</f>
        <v>994450500</v>
      </c>
      <c r="O388" s="74">
        <f t="shared" si="137"/>
        <v>869450500</v>
      </c>
    </row>
    <row r="389" spans="1:18" ht="63" x14ac:dyDescent="0.2">
      <c r="A389" s="30" t="s">
        <v>382</v>
      </c>
      <c r="B389" s="73" t="s">
        <v>220</v>
      </c>
      <c r="C389" s="73" t="s">
        <v>17</v>
      </c>
      <c r="D389" s="73" t="s">
        <v>50</v>
      </c>
      <c r="E389" s="73"/>
      <c r="F389" s="73"/>
      <c r="G389" s="73"/>
      <c r="H389" s="75"/>
      <c r="I389" s="75"/>
      <c r="J389" s="76"/>
      <c r="K389" s="77"/>
      <c r="L389" s="76"/>
      <c r="M389" s="74">
        <f>M390</f>
        <v>275000000</v>
      </c>
      <c r="N389" s="74">
        <f t="shared" si="137"/>
        <v>994450500</v>
      </c>
      <c r="O389" s="74">
        <f t="shared" si="137"/>
        <v>869450500</v>
      </c>
    </row>
    <row r="390" spans="1:18" ht="31.5" x14ac:dyDescent="0.2">
      <c r="A390" s="30" t="s">
        <v>33</v>
      </c>
      <c r="B390" s="73" t="s">
        <v>220</v>
      </c>
      <c r="C390" s="73" t="s">
        <v>17</v>
      </c>
      <c r="D390" s="73" t="s">
        <v>50</v>
      </c>
      <c r="E390" s="73" t="s">
        <v>34</v>
      </c>
      <c r="F390" s="73" t="s">
        <v>0</v>
      </c>
      <c r="G390" s="73" t="s">
        <v>0</v>
      </c>
      <c r="H390" s="75" t="s">
        <v>0</v>
      </c>
      <c r="I390" s="75" t="s">
        <v>0</v>
      </c>
      <c r="J390" s="76" t="s">
        <v>0</v>
      </c>
      <c r="K390" s="77"/>
      <c r="L390" s="76" t="s">
        <v>0</v>
      </c>
      <c r="M390" s="74">
        <f>M391</f>
        <v>275000000</v>
      </c>
      <c r="N390" s="74">
        <f t="shared" si="137"/>
        <v>994450500</v>
      </c>
      <c r="O390" s="74">
        <f t="shared" si="137"/>
        <v>869450500</v>
      </c>
    </row>
    <row r="391" spans="1:18" ht="15.75" x14ac:dyDescent="0.2">
      <c r="A391" s="82" t="s">
        <v>224</v>
      </c>
      <c r="B391" s="73" t="s">
        <v>220</v>
      </c>
      <c r="C391" s="73" t="s">
        <v>17</v>
      </c>
      <c r="D391" s="73" t="s">
        <v>50</v>
      </c>
      <c r="E391" s="73" t="s">
        <v>34</v>
      </c>
      <c r="F391" s="73" t="s">
        <v>30</v>
      </c>
      <c r="G391" s="73" t="s">
        <v>0</v>
      </c>
      <c r="H391" s="73" t="s">
        <v>0</v>
      </c>
      <c r="I391" s="73" t="s">
        <v>0</v>
      </c>
      <c r="J391" s="78" t="s">
        <v>0</v>
      </c>
      <c r="K391" s="79"/>
      <c r="L391" s="78" t="s">
        <v>0</v>
      </c>
      <c r="M391" s="74">
        <f>M392</f>
        <v>275000000</v>
      </c>
      <c r="N391" s="74">
        <f t="shared" si="137"/>
        <v>994450500</v>
      </c>
      <c r="O391" s="74">
        <f t="shared" si="137"/>
        <v>869450500</v>
      </c>
    </row>
    <row r="392" spans="1:18" ht="15.75" x14ac:dyDescent="0.2">
      <c r="A392" s="82" t="s">
        <v>223</v>
      </c>
      <c r="B392" s="73" t="s">
        <v>220</v>
      </c>
      <c r="C392" s="73" t="s">
        <v>17</v>
      </c>
      <c r="D392" s="73" t="s">
        <v>50</v>
      </c>
      <c r="E392" s="73" t="s">
        <v>34</v>
      </c>
      <c r="F392" s="73" t="s">
        <v>30</v>
      </c>
      <c r="G392" s="73" t="s">
        <v>65</v>
      </c>
      <c r="H392" s="73" t="s">
        <v>0</v>
      </c>
      <c r="I392" s="73" t="s">
        <v>0</v>
      </c>
      <c r="J392" s="78" t="s">
        <v>0</v>
      </c>
      <c r="K392" s="79"/>
      <c r="L392" s="78" t="s">
        <v>0</v>
      </c>
      <c r="M392" s="74">
        <f>M393+M397+M401</f>
        <v>275000000</v>
      </c>
      <c r="N392" s="74">
        <f t="shared" ref="N392:O392" si="138">N393+N397+N401</f>
        <v>994450500</v>
      </c>
      <c r="O392" s="74">
        <f t="shared" si="138"/>
        <v>869450500</v>
      </c>
    </row>
    <row r="393" spans="1:18" ht="47.25" x14ac:dyDescent="0.2">
      <c r="A393" s="82" t="s">
        <v>216</v>
      </c>
      <c r="B393" s="73" t="s">
        <v>220</v>
      </c>
      <c r="C393" s="73" t="s">
        <v>17</v>
      </c>
      <c r="D393" s="73" t="s">
        <v>50</v>
      </c>
      <c r="E393" s="73" t="s">
        <v>34</v>
      </c>
      <c r="F393" s="73" t="s">
        <v>30</v>
      </c>
      <c r="G393" s="73" t="s">
        <v>65</v>
      </c>
      <c r="H393" s="73" t="s">
        <v>212</v>
      </c>
      <c r="I393" s="73"/>
      <c r="J393" s="78"/>
      <c r="K393" s="79"/>
      <c r="L393" s="78"/>
      <c r="M393" s="74">
        <f>M394</f>
        <v>275000000</v>
      </c>
      <c r="N393" s="74">
        <f t="shared" ref="N393:O394" si="139">N394</f>
        <v>125000000</v>
      </c>
      <c r="O393" s="74">
        <f t="shared" si="139"/>
        <v>0</v>
      </c>
    </row>
    <row r="394" spans="1:18" ht="63" x14ac:dyDescent="0.2">
      <c r="A394" s="82" t="s">
        <v>206</v>
      </c>
      <c r="B394" s="73" t="s">
        <v>220</v>
      </c>
      <c r="C394" s="73" t="s">
        <v>17</v>
      </c>
      <c r="D394" s="73" t="s">
        <v>50</v>
      </c>
      <c r="E394" s="73" t="s">
        <v>34</v>
      </c>
      <c r="F394" s="73" t="s">
        <v>30</v>
      </c>
      <c r="G394" s="73" t="s">
        <v>65</v>
      </c>
      <c r="H394" s="73" t="s">
        <v>212</v>
      </c>
      <c r="I394" s="73" t="s">
        <v>200</v>
      </c>
      <c r="J394" s="78"/>
      <c r="K394" s="79"/>
      <c r="L394" s="78"/>
      <c r="M394" s="74">
        <f>M395</f>
        <v>275000000</v>
      </c>
      <c r="N394" s="74">
        <f t="shared" si="139"/>
        <v>125000000</v>
      </c>
      <c r="O394" s="74">
        <f t="shared" si="139"/>
        <v>0</v>
      </c>
    </row>
    <row r="395" spans="1:18" ht="15.75" x14ac:dyDescent="0.2">
      <c r="A395" s="82" t="s">
        <v>463</v>
      </c>
      <c r="B395" s="73"/>
      <c r="C395" s="73"/>
      <c r="D395" s="73"/>
      <c r="E395" s="73"/>
      <c r="F395" s="73"/>
      <c r="G395" s="73"/>
      <c r="H395" s="73"/>
      <c r="I395" s="73"/>
      <c r="J395" s="78"/>
      <c r="K395" s="79"/>
      <c r="L395" s="78"/>
      <c r="M395" s="74">
        <f>M396</f>
        <v>275000000</v>
      </c>
      <c r="N395" s="74">
        <f t="shared" ref="N395:O395" si="140">N396</f>
        <v>125000000</v>
      </c>
      <c r="O395" s="74">
        <f t="shared" si="140"/>
        <v>0</v>
      </c>
    </row>
    <row r="396" spans="1:18" s="62" customFormat="1" ht="31.5" x14ac:dyDescent="0.2">
      <c r="A396" s="95" t="s">
        <v>462</v>
      </c>
      <c r="B396" s="89" t="s">
        <v>220</v>
      </c>
      <c r="C396" s="89" t="s">
        <v>17</v>
      </c>
      <c r="D396" s="89" t="s">
        <v>50</v>
      </c>
      <c r="E396" s="89" t="s">
        <v>34</v>
      </c>
      <c r="F396" s="89" t="s">
        <v>30</v>
      </c>
      <c r="G396" s="89" t="s">
        <v>65</v>
      </c>
      <c r="H396" s="89" t="s">
        <v>212</v>
      </c>
      <c r="I396" s="89" t="s">
        <v>200</v>
      </c>
      <c r="J396" s="90" t="s">
        <v>217</v>
      </c>
      <c r="K396" s="84">
        <v>500</v>
      </c>
      <c r="L396" s="90" t="s">
        <v>55</v>
      </c>
      <c r="M396" s="91">
        <v>275000000</v>
      </c>
      <c r="N396" s="91">
        <v>125000000</v>
      </c>
      <c r="O396" s="91">
        <v>0</v>
      </c>
      <c r="P396" s="61"/>
      <c r="Q396" s="61"/>
      <c r="R396" s="61"/>
    </row>
    <row r="397" spans="1:18" ht="173.25" x14ac:dyDescent="0.2">
      <c r="A397" s="30" t="s">
        <v>396</v>
      </c>
      <c r="B397" s="73" t="s">
        <v>220</v>
      </c>
      <c r="C397" s="73" t="s">
        <v>17</v>
      </c>
      <c r="D397" s="73" t="s">
        <v>50</v>
      </c>
      <c r="E397" s="73" t="s">
        <v>34</v>
      </c>
      <c r="F397" s="73" t="s">
        <v>30</v>
      </c>
      <c r="G397" s="73" t="s">
        <v>65</v>
      </c>
      <c r="H397" s="73" t="s">
        <v>229</v>
      </c>
      <c r="I397" s="75" t="s">
        <v>0</v>
      </c>
      <c r="J397" s="76" t="s">
        <v>0</v>
      </c>
      <c r="K397" s="77"/>
      <c r="L397" s="76" t="s">
        <v>0</v>
      </c>
      <c r="M397" s="74">
        <f>M398</f>
        <v>0</v>
      </c>
      <c r="N397" s="74">
        <f t="shared" ref="N397:O399" si="141">N398</f>
        <v>691193500</v>
      </c>
      <c r="O397" s="74">
        <f t="shared" si="141"/>
        <v>691193500</v>
      </c>
    </row>
    <row r="398" spans="1:18" ht="63" x14ac:dyDescent="0.2">
      <c r="A398" s="30" t="s">
        <v>206</v>
      </c>
      <c r="B398" s="73" t="s">
        <v>220</v>
      </c>
      <c r="C398" s="73" t="s">
        <v>17</v>
      </c>
      <c r="D398" s="73" t="s">
        <v>50</v>
      </c>
      <c r="E398" s="73" t="s">
        <v>34</v>
      </c>
      <c r="F398" s="73" t="s">
        <v>30</v>
      </c>
      <c r="G398" s="73" t="s">
        <v>65</v>
      </c>
      <c r="H398" s="73" t="s">
        <v>229</v>
      </c>
      <c r="I398" s="73" t="s">
        <v>200</v>
      </c>
      <c r="J398" s="78" t="s">
        <v>0</v>
      </c>
      <c r="K398" s="79"/>
      <c r="L398" s="78" t="s">
        <v>0</v>
      </c>
      <c r="M398" s="74">
        <f>M399</f>
        <v>0</v>
      </c>
      <c r="N398" s="74">
        <f t="shared" si="141"/>
        <v>691193500</v>
      </c>
      <c r="O398" s="74">
        <f t="shared" si="141"/>
        <v>691193500</v>
      </c>
    </row>
    <row r="399" spans="1:18" ht="15.75" x14ac:dyDescent="0.2">
      <c r="A399" s="30" t="s">
        <v>169</v>
      </c>
      <c r="B399" s="92" t="s">
        <v>0</v>
      </c>
      <c r="C399" s="92" t="s">
        <v>0</v>
      </c>
      <c r="D399" s="92" t="s">
        <v>0</v>
      </c>
      <c r="E399" s="92" t="s">
        <v>0</v>
      </c>
      <c r="F399" s="92" t="s">
        <v>0</v>
      </c>
      <c r="G399" s="92" t="s">
        <v>0</v>
      </c>
      <c r="H399" s="92" t="s">
        <v>0</v>
      </c>
      <c r="I399" s="92" t="s">
        <v>0</v>
      </c>
      <c r="J399" s="92" t="s">
        <v>0</v>
      </c>
      <c r="K399" s="93"/>
      <c r="L399" s="92" t="s">
        <v>0</v>
      </c>
      <c r="M399" s="74">
        <f>M400</f>
        <v>0</v>
      </c>
      <c r="N399" s="74">
        <f t="shared" si="141"/>
        <v>691193500</v>
      </c>
      <c r="O399" s="74">
        <f t="shared" si="141"/>
        <v>691193500</v>
      </c>
    </row>
    <row r="400" spans="1:18" ht="47.25" x14ac:dyDescent="0.2">
      <c r="A400" s="65" t="s">
        <v>227</v>
      </c>
      <c r="B400" s="89" t="s">
        <v>220</v>
      </c>
      <c r="C400" s="89" t="s">
        <v>17</v>
      </c>
      <c r="D400" s="89" t="s">
        <v>50</v>
      </c>
      <c r="E400" s="89" t="s">
        <v>34</v>
      </c>
      <c r="F400" s="89" t="s">
        <v>30</v>
      </c>
      <c r="G400" s="89" t="s">
        <v>65</v>
      </c>
      <c r="H400" s="89" t="s">
        <v>229</v>
      </c>
      <c r="I400" s="89" t="s">
        <v>200</v>
      </c>
      <c r="J400" s="90" t="s">
        <v>217</v>
      </c>
      <c r="K400" s="84">
        <v>1650</v>
      </c>
      <c r="L400" s="90" t="s">
        <v>111</v>
      </c>
      <c r="M400" s="91">
        <v>0</v>
      </c>
      <c r="N400" s="91">
        <v>691193500</v>
      </c>
      <c r="O400" s="91">
        <v>691193500</v>
      </c>
    </row>
    <row r="401" spans="1:16" ht="189" x14ac:dyDescent="0.2">
      <c r="A401" s="30" t="s">
        <v>228</v>
      </c>
      <c r="B401" s="73" t="s">
        <v>220</v>
      </c>
      <c r="C401" s="73" t="s">
        <v>17</v>
      </c>
      <c r="D401" s="73" t="s">
        <v>50</v>
      </c>
      <c r="E401" s="73" t="s">
        <v>34</v>
      </c>
      <c r="F401" s="73" t="s">
        <v>30</v>
      </c>
      <c r="G401" s="73" t="s">
        <v>65</v>
      </c>
      <c r="H401" s="73" t="s">
        <v>226</v>
      </c>
      <c r="I401" s="75" t="s">
        <v>0</v>
      </c>
      <c r="J401" s="76" t="s">
        <v>0</v>
      </c>
      <c r="K401" s="77"/>
      <c r="L401" s="76" t="s">
        <v>0</v>
      </c>
      <c r="M401" s="74">
        <f>M402</f>
        <v>0</v>
      </c>
      <c r="N401" s="74">
        <f t="shared" ref="N401:O402" si="142">N402</f>
        <v>178257000</v>
      </c>
      <c r="O401" s="74">
        <f t="shared" si="142"/>
        <v>178257000</v>
      </c>
    </row>
    <row r="402" spans="1:16" ht="63" x14ac:dyDescent="0.2">
      <c r="A402" s="30" t="s">
        <v>206</v>
      </c>
      <c r="B402" s="73" t="s">
        <v>220</v>
      </c>
      <c r="C402" s="73" t="s">
        <v>17</v>
      </c>
      <c r="D402" s="73" t="s">
        <v>50</v>
      </c>
      <c r="E402" s="73" t="s">
        <v>34</v>
      </c>
      <c r="F402" s="73" t="s">
        <v>30</v>
      </c>
      <c r="G402" s="73" t="s">
        <v>65</v>
      </c>
      <c r="H402" s="73" t="s">
        <v>226</v>
      </c>
      <c r="I402" s="73" t="s">
        <v>200</v>
      </c>
      <c r="J402" s="78" t="s">
        <v>0</v>
      </c>
      <c r="K402" s="79"/>
      <c r="L402" s="78" t="s">
        <v>0</v>
      </c>
      <c r="M402" s="74">
        <f>M403</f>
        <v>0</v>
      </c>
      <c r="N402" s="74">
        <f t="shared" si="142"/>
        <v>178257000</v>
      </c>
      <c r="O402" s="74">
        <f t="shared" si="142"/>
        <v>178257000</v>
      </c>
    </row>
    <row r="403" spans="1:16" ht="15.75" x14ac:dyDescent="0.2">
      <c r="A403" s="30" t="s">
        <v>169</v>
      </c>
      <c r="B403" s="92" t="s">
        <v>0</v>
      </c>
      <c r="C403" s="92" t="s">
        <v>0</v>
      </c>
      <c r="D403" s="92" t="s">
        <v>0</v>
      </c>
      <c r="E403" s="92" t="s">
        <v>0</v>
      </c>
      <c r="F403" s="92" t="s">
        <v>0</v>
      </c>
      <c r="G403" s="92" t="s">
        <v>0</v>
      </c>
      <c r="H403" s="92" t="s">
        <v>0</v>
      </c>
      <c r="I403" s="92" t="s">
        <v>0</v>
      </c>
      <c r="J403" s="92" t="s">
        <v>0</v>
      </c>
      <c r="K403" s="93"/>
      <c r="L403" s="92" t="s">
        <v>0</v>
      </c>
      <c r="M403" s="74">
        <f>M404</f>
        <v>0</v>
      </c>
      <c r="N403" s="74">
        <f t="shared" ref="N403:O403" si="143">N404</f>
        <v>178257000</v>
      </c>
      <c r="O403" s="74">
        <f t="shared" si="143"/>
        <v>178257000</v>
      </c>
    </row>
    <row r="404" spans="1:16" ht="47.25" x14ac:dyDescent="0.2">
      <c r="A404" s="65" t="s">
        <v>227</v>
      </c>
      <c r="B404" s="89" t="s">
        <v>220</v>
      </c>
      <c r="C404" s="89" t="s">
        <v>17</v>
      </c>
      <c r="D404" s="89" t="s">
        <v>50</v>
      </c>
      <c r="E404" s="89" t="s">
        <v>34</v>
      </c>
      <c r="F404" s="89" t="s">
        <v>30</v>
      </c>
      <c r="G404" s="89" t="s">
        <v>65</v>
      </c>
      <c r="H404" s="89" t="s">
        <v>226</v>
      </c>
      <c r="I404" s="89" t="s">
        <v>200</v>
      </c>
      <c r="J404" s="90" t="s">
        <v>217</v>
      </c>
      <c r="K404" s="84">
        <v>1650</v>
      </c>
      <c r="L404" s="90" t="s">
        <v>111</v>
      </c>
      <c r="M404" s="91">
        <v>0</v>
      </c>
      <c r="N404" s="91">
        <v>178257000</v>
      </c>
      <c r="O404" s="91">
        <v>178257000</v>
      </c>
    </row>
    <row r="405" spans="1:16" ht="31.5" x14ac:dyDescent="0.2">
      <c r="A405" s="30" t="s">
        <v>119</v>
      </c>
      <c r="B405" s="73" t="s">
        <v>120</v>
      </c>
      <c r="C405" s="73" t="s">
        <v>0</v>
      </c>
      <c r="D405" s="73" t="s">
        <v>0</v>
      </c>
      <c r="E405" s="73" t="s">
        <v>0</v>
      </c>
      <c r="F405" s="73" t="s">
        <v>0</v>
      </c>
      <c r="G405" s="73" t="s">
        <v>0</v>
      </c>
      <c r="H405" s="75" t="s">
        <v>0</v>
      </c>
      <c r="I405" s="75" t="s">
        <v>0</v>
      </c>
      <c r="J405" s="76" t="s">
        <v>0</v>
      </c>
      <c r="K405" s="77"/>
      <c r="L405" s="76" t="s">
        <v>0</v>
      </c>
      <c r="M405" s="74">
        <f>M406+M423</f>
        <v>151434904.98999998</v>
      </c>
      <c r="N405" s="74">
        <f t="shared" ref="N405:O405" si="144">N406+N423</f>
        <v>227520597.98000002</v>
      </c>
      <c r="O405" s="74">
        <f t="shared" si="144"/>
        <v>215000000</v>
      </c>
      <c r="P405" s="28">
        <f>M405+'Недвижимость мун.'!M7</f>
        <v>210513963.98999998</v>
      </c>
    </row>
    <row r="406" spans="1:16" ht="31.5" x14ac:dyDescent="0.2">
      <c r="A406" s="30" t="s">
        <v>187</v>
      </c>
      <c r="B406" s="73" t="s">
        <v>120</v>
      </c>
      <c r="C406" s="73" t="s">
        <v>14</v>
      </c>
      <c r="D406" s="73" t="s">
        <v>0</v>
      </c>
      <c r="E406" s="73" t="s">
        <v>0</v>
      </c>
      <c r="F406" s="73" t="s">
        <v>0</v>
      </c>
      <c r="G406" s="73" t="s">
        <v>0</v>
      </c>
      <c r="H406" s="75" t="s">
        <v>0</v>
      </c>
      <c r="I406" s="75" t="s">
        <v>0</v>
      </c>
      <c r="J406" s="76" t="s">
        <v>0</v>
      </c>
      <c r="K406" s="77"/>
      <c r="L406" s="76" t="s">
        <v>0</v>
      </c>
      <c r="M406" s="74">
        <f>M407</f>
        <v>149803536.13999999</v>
      </c>
      <c r="N406" s="74">
        <f t="shared" ref="N406:O409" si="145">N407</f>
        <v>227520597.98000002</v>
      </c>
      <c r="O406" s="74">
        <f t="shared" si="145"/>
        <v>215000000</v>
      </c>
      <c r="P406" s="28">
        <f>P405-9705500</f>
        <v>200808463.98999998</v>
      </c>
    </row>
    <row r="407" spans="1:16" ht="31.5" x14ac:dyDescent="0.2">
      <c r="A407" s="30" t="s">
        <v>121</v>
      </c>
      <c r="B407" s="73" t="s">
        <v>120</v>
      </c>
      <c r="C407" s="73" t="s">
        <v>14</v>
      </c>
      <c r="D407" s="73" t="s">
        <v>122</v>
      </c>
      <c r="E407" s="73" t="s">
        <v>0</v>
      </c>
      <c r="F407" s="73" t="s">
        <v>0</v>
      </c>
      <c r="G407" s="73" t="s">
        <v>0</v>
      </c>
      <c r="H407" s="75" t="s">
        <v>0</v>
      </c>
      <c r="I407" s="75" t="s">
        <v>0</v>
      </c>
      <c r="J407" s="76" t="s">
        <v>0</v>
      </c>
      <c r="K407" s="77"/>
      <c r="L407" s="76" t="s">
        <v>0</v>
      </c>
      <c r="M407" s="74">
        <f>M408</f>
        <v>149803536.13999999</v>
      </c>
      <c r="N407" s="74">
        <f t="shared" si="145"/>
        <v>227520597.98000002</v>
      </c>
      <c r="O407" s="74">
        <f t="shared" si="145"/>
        <v>215000000</v>
      </c>
    </row>
    <row r="408" spans="1:16" ht="31.5" x14ac:dyDescent="0.2">
      <c r="A408" s="30" t="s">
        <v>33</v>
      </c>
      <c r="B408" s="73" t="s">
        <v>120</v>
      </c>
      <c r="C408" s="73" t="s">
        <v>14</v>
      </c>
      <c r="D408" s="73" t="s">
        <v>122</v>
      </c>
      <c r="E408" s="73" t="s">
        <v>34</v>
      </c>
      <c r="F408" s="73" t="s">
        <v>0</v>
      </c>
      <c r="G408" s="73" t="s">
        <v>0</v>
      </c>
      <c r="H408" s="75" t="s">
        <v>0</v>
      </c>
      <c r="I408" s="75" t="s">
        <v>0</v>
      </c>
      <c r="J408" s="76" t="s">
        <v>0</v>
      </c>
      <c r="K408" s="77"/>
      <c r="L408" s="76" t="s">
        <v>0</v>
      </c>
      <c r="M408" s="74">
        <f>M409</f>
        <v>149803536.13999999</v>
      </c>
      <c r="N408" s="74">
        <f t="shared" si="145"/>
        <v>227520597.98000002</v>
      </c>
      <c r="O408" s="74">
        <f t="shared" si="145"/>
        <v>215000000</v>
      </c>
    </row>
    <row r="409" spans="1:16" ht="15.75" x14ac:dyDescent="0.2">
      <c r="A409" s="82" t="s">
        <v>123</v>
      </c>
      <c r="B409" s="73" t="s">
        <v>120</v>
      </c>
      <c r="C409" s="73" t="s">
        <v>14</v>
      </c>
      <c r="D409" s="73" t="s">
        <v>122</v>
      </c>
      <c r="E409" s="73" t="s">
        <v>34</v>
      </c>
      <c r="F409" s="73" t="s">
        <v>23</v>
      </c>
      <c r="G409" s="73" t="s">
        <v>0</v>
      </c>
      <c r="H409" s="73" t="s">
        <v>0</v>
      </c>
      <c r="I409" s="73" t="s">
        <v>0</v>
      </c>
      <c r="J409" s="78" t="s">
        <v>0</v>
      </c>
      <c r="K409" s="79"/>
      <c r="L409" s="78" t="s">
        <v>0</v>
      </c>
      <c r="M409" s="74">
        <f>M410</f>
        <v>149803536.13999999</v>
      </c>
      <c r="N409" s="74">
        <f t="shared" si="145"/>
        <v>227520597.98000002</v>
      </c>
      <c r="O409" s="74">
        <f t="shared" si="145"/>
        <v>215000000</v>
      </c>
    </row>
    <row r="410" spans="1:16" ht="15.75" x14ac:dyDescent="0.2">
      <c r="A410" s="82" t="s">
        <v>124</v>
      </c>
      <c r="B410" s="73" t="s">
        <v>120</v>
      </c>
      <c r="C410" s="73" t="s">
        <v>14</v>
      </c>
      <c r="D410" s="73" t="s">
        <v>122</v>
      </c>
      <c r="E410" s="73" t="s">
        <v>34</v>
      </c>
      <c r="F410" s="73" t="s">
        <v>23</v>
      </c>
      <c r="G410" s="73" t="s">
        <v>65</v>
      </c>
      <c r="H410" s="73" t="s">
        <v>0</v>
      </c>
      <c r="I410" s="73" t="s">
        <v>0</v>
      </c>
      <c r="J410" s="78" t="s">
        <v>0</v>
      </c>
      <c r="K410" s="79"/>
      <c r="L410" s="78" t="s">
        <v>0</v>
      </c>
      <c r="M410" s="74">
        <f>M411+M417</f>
        <v>149803536.13999999</v>
      </c>
      <c r="N410" s="74">
        <f t="shared" ref="N410:O410" si="146">N411+N417</f>
        <v>227520597.98000002</v>
      </c>
      <c r="O410" s="74">
        <f t="shared" si="146"/>
        <v>215000000</v>
      </c>
    </row>
    <row r="411" spans="1:16" ht="47.25" x14ac:dyDescent="0.2">
      <c r="A411" s="30" t="s">
        <v>216</v>
      </c>
      <c r="B411" s="73" t="s">
        <v>120</v>
      </c>
      <c r="C411" s="73" t="s">
        <v>14</v>
      </c>
      <c r="D411" s="73" t="s">
        <v>122</v>
      </c>
      <c r="E411" s="73" t="s">
        <v>34</v>
      </c>
      <c r="F411" s="73" t="s">
        <v>23</v>
      </c>
      <c r="G411" s="73" t="s">
        <v>65</v>
      </c>
      <c r="H411" s="73" t="s">
        <v>212</v>
      </c>
      <c r="I411" s="75" t="s">
        <v>0</v>
      </c>
      <c r="J411" s="76" t="s">
        <v>0</v>
      </c>
      <c r="K411" s="77"/>
      <c r="L411" s="76" t="s">
        <v>0</v>
      </c>
      <c r="M411" s="74">
        <f>M412</f>
        <v>140000000</v>
      </c>
      <c r="N411" s="74">
        <f t="shared" ref="N411:O411" si="147">N412</f>
        <v>145000000</v>
      </c>
      <c r="O411" s="74">
        <f t="shared" si="147"/>
        <v>215000000</v>
      </c>
    </row>
    <row r="412" spans="1:16" ht="63" x14ac:dyDescent="0.2">
      <c r="A412" s="30" t="s">
        <v>206</v>
      </c>
      <c r="B412" s="73" t="s">
        <v>120</v>
      </c>
      <c r="C412" s="73" t="s">
        <v>14</v>
      </c>
      <c r="D412" s="73" t="s">
        <v>122</v>
      </c>
      <c r="E412" s="73" t="s">
        <v>34</v>
      </c>
      <c r="F412" s="73" t="s">
        <v>23</v>
      </c>
      <c r="G412" s="73" t="s">
        <v>65</v>
      </c>
      <c r="H412" s="73" t="s">
        <v>212</v>
      </c>
      <c r="I412" s="73" t="s">
        <v>200</v>
      </c>
      <c r="J412" s="78" t="s">
        <v>0</v>
      </c>
      <c r="K412" s="79"/>
      <c r="L412" s="78" t="s">
        <v>0</v>
      </c>
      <c r="M412" s="74">
        <f>M413+M415</f>
        <v>140000000</v>
      </c>
      <c r="N412" s="74">
        <f t="shared" ref="N412:O412" si="148">N413+N415</f>
        <v>145000000</v>
      </c>
      <c r="O412" s="74">
        <f t="shared" si="148"/>
        <v>215000000</v>
      </c>
    </row>
    <row r="413" spans="1:16" ht="15.75" x14ac:dyDescent="0.2">
      <c r="A413" s="30" t="s">
        <v>169</v>
      </c>
      <c r="B413" s="92" t="s">
        <v>0</v>
      </c>
      <c r="C413" s="92" t="s">
        <v>0</v>
      </c>
      <c r="D413" s="92" t="s">
        <v>0</v>
      </c>
      <c r="E413" s="92" t="s">
        <v>0</v>
      </c>
      <c r="F413" s="92" t="s">
        <v>0</v>
      </c>
      <c r="G413" s="92" t="s">
        <v>0</v>
      </c>
      <c r="H413" s="92" t="s">
        <v>0</v>
      </c>
      <c r="I413" s="92" t="s">
        <v>0</v>
      </c>
      <c r="J413" s="92" t="s">
        <v>0</v>
      </c>
      <c r="K413" s="93"/>
      <c r="L413" s="92" t="s">
        <v>0</v>
      </c>
      <c r="M413" s="74">
        <f>M414</f>
        <v>60000000</v>
      </c>
      <c r="N413" s="74">
        <f t="shared" ref="N413:O413" si="149">N414</f>
        <v>60000000</v>
      </c>
      <c r="O413" s="74">
        <f t="shared" si="149"/>
        <v>120000000</v>
      </c>
    </row>
    <row r="414" spans="1:16" ht="31.5" x14ac:dyDescent="0.2">
      <c r="A414" s="65" t="s">
        <v>215</v>
      </c>
      <c r="B414" s="89" t="s">
        <v>120</v>
      </c>
      <c r="C414" s="89" t="s">
        <v>14</v>
      </c>
      <c r="D414" s="89" t="s">
        <v>122</v>
      </c>
      <c r="E414" s="89" t="s">
        <v>34</v>
      </c>
      <c r="F414" s="89" t="s">
        <v>23</v>
      </c>
      <c r="G414" s="89" t="s">
        <v>65</v>
      </c>
      <c r="H414" s="89" t="s">
        <v>212</v>
      </c>
      <c r="I414" s="89" t="s">
        <v>200</v>
      </c>
      <c r="J414" s="90" t="s">
        <v>126</v>
      </c>
      <c r="K414" s="84">
        <v>120</v>
      </c>
      <c r="L414" s="90" t="s">
        <v>111</v>
      </c>
      <c r="M414" s="91">
        <v>60000000</v>
      </c>
      <c r="N414" s="91">
        <v>60000000</v>
      </c>
      <c r="O414" s="91">
        <v>120000000</v>
      </c>
    </row>
    <row r="415" spans="1:16" ht="15.75" x14ac:dyDescent="0.2">
      <c r="A415" s="30" t="s">
        <v>369</v>
      </c>
      <c r="B415" s="92" t="s">
        <v>0</v>
      </c>
      <c r="C415" s="92" t="s">
        <v>0</v>
      </c>
      <c r="D415" s="92" t="s">
        <v>0</v>
      </c>
      <c r="E415" s="92" t="s">
        <v>0</v>
      </c>
      <c r="F415" s="92" t="s">
        <v>0</v>
      </c>
      <c r="G415" s="92" t="s">
        <v>0</v>
      </c>
      <c r="H415" s="92" t="s">
        <v>0</v>
      </c>
      <c r="I415" s="92" t="s">
        <v>0</v>
      </c>
      <c r="J415" s="92" t="s">
        <v>0</v>
      </c>
      <c r="K415" s="93"/>
      <c r="L415" s="92" t="s">
        <v>0</v>
      </c>
      <c r="M415" s="74">
        <f>M416</f>
        <v>80000000</v>
      </c>
      <c r="N415" s="74">
        <f t="shared" ref="N415:O415" si="150">N416</f>
        <v>85000000</v>
      </c>
      <c r="O415" s="74">
        <f t="shared" si="150"/>
        <v>95000000</v>
      </c>
    </row>
    <row r="416" spans="1:16" ht="47.25" x14ac:dyDescent="0.2">
      <c r="A416" s="65" t="s">
        <v>213</v>
      </c>
      <c r="B416" s="89" t="s">
        <v>120</v>
      </c>
      <c r="C416" s="89" t="s">
        <v>14</v>
      </c>
      <c r="D416" s="89" t="s">
        <v>122</v>
      </c>
      <c r="E416" s="89" t="s">
        <v>34</v>
      </c>
      <c r="F416" s="89" t="s">
        <v>23</v>
      </c>
      <c r="G416" s="89" t="s">
        <v>65</v>
      </c>
      <c r="H416" s="89" t="s">
        <v>212</v>
      </c>
      <c r="I416" s="89" t="s">
        <v>200</v>
      </c>
      <c r="J416" s="90" t="s">
        <v>126</v>
      </c>
      <c r="K416" s="84">
        <v>80</v>
      </c>
      <c r="L416" s="90" t="s">
        <v>111</v>
      </c>
      <c r="M416" s="91">
        <v>80000000</v>
      </c>
      <c r="N416" s="91">
        <v>85000000</v>
      </c>
      <c r="O416" s="91">
        <v>95000000</v>
      </c>
    </row>
    <row r="417" spans="1:18" ht="94.5" x14ac:dyDescent="0.2">
      <c r="A417" s="30" t="s">
        <v>128</v>
      </c>
      <c r="B417" s="73" t="s">
        <v>120</v>
      </c>
      <c r="C417" s="73" t="s">
        <v>14</v>
      </c>
      <c r="D417" s="73" t="s">
        <v>122</v>
      </c>
      <c r="E417" s="73" t="s">
        <v>34</v>
      </c>
      <c r="F417" s="73" t="s">
        <v>23</v>
      </c>
      <c r="G417" s="73" t="s">
        <v>65</v>
      </c>
      <c r="H417" s="73" t="s">
        <v>129</v>
      </c>
      <c r="I417" s="75" t="s">
        <v>0</v>
      </c>
      <c r="J417" s="76" t="s">
        <v>0</v>
      </c>
      <c r="K417" s="77"/>
      <c r="L417" s="76" t="s">
        <v>0</v>
      </c>
      <c r="M417" s="74">
        <f>M418</f>
        <v>9803536.1400000006</v>
      </c>
      <c r="N417" s="74">
        <f t="shared" ref="N417:O421" si="151">N418</f>
        <v>82520597.980000004</v>
      </c>
      <c r="O417" s="74">
        <f t="shared" si="151"/>
        <v>0</v>
      </c>
    </row>
    <row r="418" spans="1:18" ht="63" x14ac:dyDescent="0.2">
      <c r="A418" s="30" t="s">
        <v>206</v>
      </c>
      <c r="B418" s="73" t="s">
        <v>120</v>
      </c>
      <c r="C418" s="73" t="s">
        <v>14</v>
      </c>
      <c r="D418" s="73" t="s">
        <v>122</v>
      </c>
      <c r="E418" s="73" t="s">
        <v>34</v>
      </c>
      <c r="F418" s="73" t="s">
        <v>23</v>
      </c>
      <c r="G418" s="73" t="s">
        <v>65</v>
      </c>
      <c r="H418" s="73" t="s">
        <v>129</v>
      </c>
      <c r="I418" s="73" t="s">
        <v>200</v>
      </c>
      <c r="J418" s="78" t="s">
        <v>0</v>
      </c>
      <c r="K418" s="79"/>
      <c r="L418" s="78" t="s">
        <v>0</v>
      </c>
      <c r="M418" s="74">
        <f>M419+M421</f>
        <v>9803536.1400000006</v>
      </c>
      <c r="N418" s="74">
        <f t="shared" ref="N418:O418" si="152">N419+N421</f>
        <v>82520597.980000004</v>
      </c>
      <c r="O418" s="74">
        <f t="shared" si="152"/>
        <v>0</v>
      </c>
    </row>
    <row r="419" spans="1:18" ht="15.75" x14ac:dyDescent="0.2">
      <c r="A419" s="30" t="s">
        <v>172</v>
      </c>
      <c r="B419" s="73"/>
      <c r="C419" s="73"/>
      <c r="D419" s="73"/>
      <c r="E419" s="73"/>
      <c r="F419" s="73"/>
      <c r="G419" s="73"/>
      <c r="H419" s="73"/>
      <c r="I419" s="73"/>
      <c r="J419" s="78"/>
      <c r="K419" s="79"/>
      <c r="L419" s="78"/>
      <c r="M419" s="74">
        <f>M420</f>
        <v>9803536.1400000006</v>
      </c>
      <c r="N419" s="74">
        <f t="shared" ref="N419:O419" si="153">N420</f>
        <v>0</v>
      </c>
      <c r="O419" s="74">
        <f t="shared" si="153"/>
        <v>0</v>
      </c>
    </row>
    <row r="420" spans="1:18" s="62" customFormat="1" ht="47.25" x14ac:dyDescent="0.2">
      <c r="A420" s="65" t="s">
        <v>473</v>
      </c>
      <c r="B420" s="89" t="s">
        <v>120</v>
      </c>
      <c r="C420" s="89" t="s">
        <v>14</v>
      </c>
      <c r="D420" s="89" t="s">
        <v>122</v>
      </c>
      <c r="E420" s="89" t="s">
        <v>34</v>
      </c>
      <c r="F420" s="89" t="s">
        <v>23</v>
      </c>
      <c r="G420" s="89" t="s">
        <v>65</v>
      </c>
      <c r="H420" s="89" t="s">
        <v>129</v>
      </c>
      <c r="I420" s="89" t="s">
        <v>200</v>
      </c>
      <c r="J420" s="90" t="s">
        <v>400</v>
      </c>
      <c r="K420" s="84">
        <v>75</v>
      </c>
      <c r="L420" s="90" t="s">
        <v>61</v>
      </c>
      <c r="M420" s="91">
        <f>98036.14+9705500</f>
        <v>9803536.1400000006</v>
      </c>
      <c r="N420" s="91">
        <v>0</v>
      </c>
      <c r="O420" s="91">
        <v>0</v>
      </c>
      <c r="P420" s="61"/>
      <c r="Q420" s="61"/>
      <c r="R420" s="61"/>
    </row>
    <row r="421" spans="1:18" ht="47.25" x14ac:dyDescent="0.2">
      <c r="A421" s="30" t="s">
        <v>211</v>
      </c>
      <c r="B421" s="92" t="s">
        <v>0</v>
      </c>
      <c r="C421" s="92" t="s">
        <v>0</v>
      </c>
      <c r="D421" s="92" t="s">
        <v>0</v>
      </c>
      <c r="E421" s="92" t="s">
        <v>0</v>
      </c>
      <c r="F421" s="92" t="s">
        <v>0</v>
      </c>
      <c r="G421" s="92" t="s">
        <v>0</v>
      </c>
      <c r="H421" s="92" t="s">
        <v>0</v>
      </c>
      <c r="I421" s="92" t="s">
        <v>0</v>
      </c>
      <c r="J421" s="92" t="s">
        <v>0</v>
      </c>
      <c r="K421" s="93"/>
      <c r="L421" s="92" t="s">
        <v>0</v>
      </c>
      <c r="M421" s="74">
        <f>M422</f>
        <v>0</v>
      </c>
      <c r="N421" s="74">
        <f t="shared" si="151"/>
        <v>82520597.980000004</v>
      </c>
      <c r="O421" s="74">
        <f t="shared" si="151"/>
        <v>0</v>
      </c>
    </row>
    <row r="422" spans="1:18" ht="47.25" x14ac:dyDescent="0.2">
      <c r="A422" s="65" t="s">
        <v>210</v>
      </c>
      <c r="B422" s="89" t="s">
        <v>120</v>
      </c>
      <c r="C422" s="89" t="s">
        <v>14</v>
      </c>
      <c r="D422" s="89" t="s">
        <v>122</v>
      </c>
      <c r="E422" s="89" t="s">
        <v>34</v>
      </c>
      <c r="F422" s="89" t="s">
        <v>23</v>
      </c>
      <c r="G422" s="89" t="s">
        <v>65</v>
      </c>
      <c r="H422" s="89" t="s">
        <v>129</v>
      </c>
      <c r="I422" s="89" t="s">
        <v>200</v>
      </c>
      <c r="J422" s="90" t="s">
        <v>54</v>
      </c>
      <c r="K422" s="84">
        <v>75</v>
      </c>
      <c r="L422" s="90" t="s">
        <v>55</v>
      </c>
      <c r="M422" s="91">
        <v>0</v>
      </c>
      <c r="N422" s="91">
        <v>82520597.980000004</v>
      </c>
      <c r="O422" s="91">
        <v>0</v>
      </c>
    </row>
    <row r="423" spans="1:18" s="40" customFormat="1" ht="31.5" x14ac:dyDescent="0.2">
      <c r="A423" s="30" t="s">
        <v>186</v>
      </c>
      <c r="B423" s="73" t="s">
        <v>120</v>
      </c>
      <c r="C423" s="73" t="s">
        <v>17</v>
      </c>
      <c r="D423" s="73"/>
      <c r="E423" s="73"/>
      <c r="F423" s="73"/>
      <c r="G423" s="73"/>
      <c r="H423" s="73"/>
      <c r="I423" s="73"/>
      <c r="J423" s="78"/>
      <c r="K423" s="79"/>
      <c r="L423" s="78"/>
      <c r="M423" s="74">
        <f t="shared" ref="M423:M430" si="154">M424</f>
        <v>1631368.85</v>
      </c>
      <c r="N423" s="74">
        <f t="shared" ref="N423:O423" si="155">N424</f>
        <v>0</v>
      </c>
      <c r="O423" s="74">
        <f t="shared" si="155"/>
        <v>0</v>
      </c>
      <c r="P423" s="41"/>
      <c r="Q423" s="41"/>
      <c r="R423" s="41"/>
    </row>
    <row r="424" spans="1:18" s="40" customFormat="1" ht="78.75" x14ac:dyDescent="0.2">
      <c r="A424" s="30" t="s">
        <v>472</v>
      </c>
      <c r="B424" s="73" t="s">
        <v>120</v>
      </c>
      <c r="C424" s="73" t="s">
        <v>17</v>
      </c>
      <c r="D424" s="73" t="s">
        <v>203</v>
      </c>
      <c r="E424" s="73"/>
      <c r="F424" s="73"/>
      <c r="G424" s="73"/>
      <c r="H424" s="73"/>
      <c r="I424" s="73"/>
      <c r="J424" s="78"/>
      <c r="K424" s="79"/>
      <c r="L424" s="78"/>
      <c r="M424" s="74">
        <f t="shared" si="154"/>
        <v>1631368.85</v>
      </c>
      <c r="N424" s="74">
        <f t="shared" ref="N424:O430" si="156">N425</f>
        <v>0</v>
      </c>
      <c r="O424" s="74">
        <f t="shared" si="156"/>
        <v>0</v>
      </c>
      <c r="P424" s="41"/>
      <c r="Q424" s="41"/>
      <c r="R424" s="41"/>
    </row>
    <row r="425" spans="1:18" s="40" customFormat="1" ht="31.5" x14ac:dyDescent="0.2">
      <c r="A425" s="30" t="s">
        <v>33</v>
      </c>
      <c r="B425" s="73" t="s">
        <v>120</v>
      </c>
      <c r="C425" s="73" t="s">
        <v>17</v>
      </c>
      <c r="D425" s="73" t="s">
        <v>203</v>
      </c>
      <c r="E425" s="73" t="s">
        <v>34</v>
      </c>
      <c r="F425" s="73"/>
      <c r="G425" s="73"/>
      <c r="H425" s="73"/>
      <c r="I425" s="73"/>
      <c r="J425" s="78"/>
      <c r="K425" s="79"/>
      <c r="L425" s="78"/>
      <c r="M425" s="74">
        <f t="shared" si="154"/>
        <v>1631368.85</v>
      </c>
      <c r="N425" s="74">
        <f t="shared" si="156"/>
        <v>0</v>
      </c>
      <c r="O425" s="74">
        <f t="shared" si="156"/>
        <v>0</v>
      </c>
      <c r="P425" s="41"/>
      <c r="Q425" s="41"/>
      <c r="R425" s="41"/>
    </row>
    <row r="426" spans="1:18" s="40" customFormat="1" ht="15.75" x14ac:dyDescent="0.2">
      <c r="A426" s="30" t="s">
        <v>123</v>
      </c>
      <c r="B426" s="73" t="s">
        <v>120</v>
      </c>
      <c r="C426" s="73" t="s">
        <v>17</v>
      </c>
      <c r="D426" s="73" t="s">
        <v>203</v>
      </c>
      <c r="E426" s="73" t="s">
        <v>34</v>
      </c>
      <c r="F426" s="73" t="s">
        <v>23</v>
      </c>
      <c r="G426" s="73"/>
      <c r="H426" s="73"/>
      <c r="I426" s="73"/>
      <c r="J426" s="78"/>
      <c r="K426" s="79"/>
      <c r="L426" s="78"/>
      <c r="M426" s="74">
        <f t="shared" si="154"/>
        <v>1631368.85</v>
      </c>
      <c r="N426" s="74">
        <f t="shared" si="156"/>
        <v>0</v>
      </c>
      <c r="O426" s="74">
        <f t="shared" si="156"/>
        <v>0</v>
      </c>
      <c r="P426" s="41"/>
      <c r="Q426" s="41"/>
      <c r="R426" s="41"/>
    </row>
    <row r="427" spans="1:18" s="40" customFormat="1" ht="15.75" x14ac:dyDescent="0.2">
      <c r="A427" s="30" t="s">
        <v>124</v>
      </c>
      <c r="B427" s="73" t="s">
        <v>120</v>
      </c>
      <c r="C427" s="73" t="s">
        <v>17</v>
      </c>
      <c r="D427" s="73" t="s">
        <v>203</v>
      </c>
      <c r="E427" s="73" t="s">
        <v>34</v>
      </c>
      <c r="F427" s="73" t="s">
        <v>23</v>
      </c>
      <c r="G427" s="73" t="s">
        <v>65</v>
      </c>
      <c r="H427" s="73"/>
      <c r="I427" s="73"/>
      <c r="J427" s="78"/>
      <c r="K427" s="79"/>
      <c r="L427" s="78"/>
      <c r="M427" s="74">
        <f t="shared" si="154"/>
        <v>1631368.85</v>
      </c>
      <c r="N427" s="74">
        <f t="shared" si="156"/>
        <v>0</v>
      </c>
      <c r="O427" s="74">
        <f t="shared" si="156"/>
        <v>0</v>
      </c>
      <c r="P427" s="41"/>
      <c r="Q427" s="41"/>
      <c r="R427" s="41"/>
    </row>
    <row r="428" spans="1:18" s="40" customFormat="1" ht="47.25" x14ac:dyDescent="0.2">
      <c r="A428" s="30" t="s">
        <v>216</v>
      </c>
      <c r="B428" s="73" t="s">
        <v>120</v>
      </c>
      <c r="C428" s="73" t="s">
        <v>17</v>
      </c>
      <c r="D428" s="73" t="s">
        <v>203</v>
      </c>
      <c r="E428" s="73" t="s">
        <v>34</v>
      </c>
      <c r="F428" s="73" t="s">
        <v>23</v>
      </c>
      <c r="G428" s="73" t="s">
        <v>65</v>
      </c>
      <c r="H428" s="73" t="s">
        <v>212</v>
      </c>
      <c r="I428" s="73"/>
      <c r="J428" s="78"/>
      <c r="K428" s="79"/>
      <c r="L428" s="78"/>
      <c r="M428" s="74">
        <f t="shared" si="154"/>
        <v>1631368.85</v>
      </c>
      <c r="N428" s="74">
        <f t="shared" si="156"/>
        <v>0</v>
      </c>
      <c r="O428" s="74">
        <f t="shared" si="156"/>
        <v>0</v>
      </c>
      <c r="P428" s="41"/>
      <c r="Q428" s="41"/>
      <c r="R428" s="41"/>
    </row>
    <row r="429" spans="1:18" s="40" customFormat="1" ht="63" x14ac:dyDescent="0.2">
      <c r="A429" s="30" t="s">
        <v>206</v>
      </c>
      <c r="B429" s="73" t="s">
        <v>120</v>
      </c>
      <c r="C429" s="73" t="s">
        <v>17</v>
      </c>
      <c r="D429" s="73" t="s">
        <v>203</v>
      </c>
      <c r="E429" s="73" t="s">
        <v>34</v>
      </c>
      <c r="F429" s="73" t="s">
        <v>23</v>
      </c>
      <c r="G429" s="73" t="s">
        <v>65</v>
      </c>
      <c r="H429" s="73" t="s">
        <v>212</v>
      </c>
      <c r="I429" s="73" t="s">
        <v>200</v>
      </c>
      <c r="J429" s="78"/>
      <c r="K429" s="79"/>
      <c r="L429" s="78"/>
      <c r="M429" s="74">
        <f t="shared" si="154"/>
        <v>1631368.85</v>
      </c>
      <c r="N429" s="74">
        <f t="shared" si="156"/>
        <v>0</v>
      </c>
      <c r="O429" s="74">
        <f t="shared" si="156"/>
        <v>0</v>
      </c>
      <c r="P429" s="41"/>
      <c r="Q429" s="41"/>
      <c r="R429" s="41"/>
    </row>
    <row r="430" spans="1:18" s="40" customFormat="1" ht="15.75" x14ac:dyDescent="0.2">
      <c r="A430" s="30" t="s">
        <v>169</v>
      </c>
      <c r="B430" s="73"/>
      <c r="C430" s="73"/>
      <c r="D430" s="73"/>
      <c r="E430" s="73"/>
      <c r="F430" s="73"/>
      <c r="G430" s="73"/>
      <c r="H430" s="73"/>
      <c r="I430" s="73"/>
      <c r="J430" s="78"/>
      <c r="K430" s="79"/>
      <c r="L430" s="78"/>
      <c r="M430" s="74">
        <f t="shared" si="154"/>
        <v>1631368.85</v>
      </c>
      <c r="N430" s="74">
        <f t="shared" si="156"/>
        <v>0</v>
      </c>
      <c r="O430" s="74">
        <f t="shared" si="156"/>
        <v>0</v>
      </c>
      <c r="P430" s="41"/>
      <c r="Q430" s="41"/>
      <c r="R430" s="41"/>
    </row>
    <row r="431" spans="1:18" s="60" customFormat="1" ht="31.5" x14ac:dyDescent="0.2">
      <c r="A431" s="65" t="s">
        <v>471</v>
      </c>
      <c r="B431" s="89" t="s">
        <v>120</v>
      </c>
      <c r="C431" s="89" t="s">
        <v>17</v>
      </c>
      <c r="D431" s="89" t="s">
        <v>203</v>
      </c>
      <c r="E431" s="89" t="s">
        <v>34</v>
      </c>
      <c r="F431" s="89" t="s">
        <v>23</v>
      </c>
      <c r="G431" s="89" t="s">
        <v>65</v>
      </c>
      <c r="H431" s="89" t="s">
        <v>212</v>
      </c>
      <c r="I431" s="89" t="s">
        <v>200</v>
      </c>
      <c r="J431" s="90" t="s">
        <v>400</v>
      </c>
      <c r="K431" s="84" t="s">
        <v>485</v>
      </c>
      <c r="L431" s="90" t="s">
        <v>61</v>
      </c>
      <c r="M431" s="91">
        <v>1631368.85</v>
      </c>
      <c r="N431" s="91">
        <v>0</v>
      </c>
      <c r="O431" s="91">
        <v>0</v>
      </c>
      <c r="P431" s="59"/>
      <c r="Q431" s="59"/>
      <c r="R431" s="59"/>
    </row>
    <row r="432" spans="1:18" ht="31.5" x14ac:dyDescent="0.2">
      <c r="A432" s="30" t="s">
        <v>149</v>
      </c>
      <c r="B432" s="73" t="s">
        <v>150</v>
      </c>
      <c r="C432" s="73" t="s">
        <v>0</v>
      </c>
      <c r="D432" s="73" t="s">
        <v>0</v>
      </c>
      <c r="E432" s="73" t="s">
        <v>0</v>
      </c>
      <c r="F432" s="73" t="s">
        <v>0</v>
      </c>
      <c r="G432" s="73" t="s">
        <v>0</v>
      </c>
      <c r="H432" s="75" t="s">
        <v>0</v>
      </c>
      <c r="I432" s="75" t="s">
        <v>0</v>
      </c>
      <c r="J432" s="76" t="s">
        <v>0</v>
      </c>
      <c r="K432" s="77"/>
      <c r="L432" s="76" t="s">
        <v>0</v>
      </c>
      <c r="M432" s="74">
        <f t="shared" ref="M432:M438" si="157">M433</f>
        <v>379170299.34000003</v>
      </c>
      <c r="N432" s="74">
        <f t="shared" ref="N432:O438" si="158">N433</f>
        <v>0</v>
      </c>
      <c r="O432" s="74">
        <f t="shared" si="158"/>
        <v>0</v>
      </c>
    </row>
    <row r="433" spans="1:16" ht="31.5" x14ac:dyDescent="0.2">
      <c r="A433" s="30" t="s">
        <v>186</v>
      </c>
      <c r="B433" s="73" t="s">
        <v>150</v>
      </c>
      <c r="C433" s="73" t="s">
        <v>17</v>
      </c>
      <c r="D433" s="73"/>
      <c r="E433" s="73"/>
      <c r="F433" s="73"/>
      <c r="G433" s="73"/>
      <c r="H433" s="75"/>
      <c r="I433" s="75"/>
      <c r="J433" s="76"/>
      <c r="K433" s="77"/>
      <c r="L433" s="76"/>
      <c r="M433" s="74">
        <f t="shared" si="157"/>
        <v>379170299.34000003</v>
      </c>
      <c r="N433" s="74">
        <f t="shared" si="158"/>
        <v>0</v>
      </c>
      <c r="O433" s="74">
        <f t="shared" si="158"/>
        <v>0</v>
      </c>
    </row>
    <row r="434" spans="1:16" ht="47.25" x14ac:dyDescent="0.2">
      <c r="A434" s="30" t="s">
        <v>209</v>
      </c>
      <c r="B434" s="73" t="s">
        <v>150</v>
      </c>
      <c r="C434" s="73" t="s">
        <v>17</v>
      </c>
      <c r="D434" s="73" t="s">
        <v>203</v>
      </c>
      <c r="E434" s="73" t="s">
        <v>0</v>
      </c>
      <c r="F434" s="73" t="s">
        <v>0</v>
      </c>
      <c r="G434" s="73" t="s">
        <v>0</v>
      </c>
      <c r="H434" s="75" t="s">
        <v>0</v>
      </c>
      <c r="I434" s="75" t="s">
        <v>0</v>
      </c>
      <c r="J434" s="76" t="s">
        <v>0</v>
      </c>
      <c r="K434" s="77"/>
      <c r="L434" s="76" t="s">
        <v>0</v>
      </c>
      <c r="M434" s="74">
        <f t="shared" si="157"/>
        <v>379170299.34000003</v>
      </c>
      <c r="N434" s="74">
        <f t="shared" si="158"/>
        <v>0</v>
      </c>
      <c r="O434" s="74">
        <f t="shared" si="158"/>
        <v>0</v>
      </c>
    </row>
    <row r="435" spans="1:16" ht="31.5" x14ac:dyDescent="0.2">
      <c r="A435" s="30" t="s">
        <v>208</v>
      </c>
      <c r="B435" s="73" t="s">
        <v>150</v>
      </c>
      <c r="C435" s="73" t="s">
        <v>17</v>
      </c>
      <c r="D435" s="73" t="s">
        <v>203</v>
      </c>
      <c r="E435" s="73" t="s">
        <v>202</v>
      </c>
      <c r="F435" s="73" t="s">
        <v>0</v>
      </c>
      <c r="G435" s="73" t="s">
        <v>0</v>
      </c>
      <c r="H435" s="75" t="s">
        <v>0</v>
      </c>
      <c r="I435" s="75" t="s">
        <v>0</v>
      </c>
      <c r="J435" s="76" t="s">
        <v>0</v>
      </c>
      <c r="K435" s="77"/>
      <c r="L435" s="76" t="s">
        <v>0</v>
      </c>
      <c r="M435" s="74">
        <f t="shared" si="157"/>
        <v>379170299.34000003</v>
      </c>
      <c r="N435" s="74">
        <f t="shared" si="158"/>
        <v>0</v>
      </c>
      <c r="O435" s="74">
        <f t="shared" si="158"/>
        <v>0</v>
      </c>
    </row>
    <row r="436" spans="1:16" ht="15.75" x14ac:dyDescent="0.2">
      <c r="A436" s="82" t="s">
        <v>35</v>
      </c>
      <c r="B436" s="73" t="s">
        <v>150</v>
      </c>
      <c r="C436" s="73" t="s">
        <v>17</v>
      </c>
      <c r="D436" s="73" t="s">
        <v>203</v>
      </c>
      <c r="E436" s="73" t="s">
        <v>202</v>
      </c>
      <c r="F436" s="73" t="s">
        <v>36</v>
      </c>
      <c r="G436" s="73" t="s">
        <v>0</v>
      </c>
      <c r="H436" s="73" t="s">
        <v>0</v>
      </c>
      <c r="I436" s="73" t="s">
        <v>0</v>
      </c>
      <c r="J436" s="78" t="s">
        <v>0</v>
      </c>
      <c r="K436" s="79"/>
      <c r="L436" s="78" t="s">
        <v>0</v>
      </c>
      <c r="M436" s="74">
        <f t="shared" si="157"/>
        <v>379170299.34000003</v>
      </c>
      <c r="N436" s="74">
        <f t="shared" si="158"/>
        <v>0</v>
      </c>
      <c r="O436" s="74">
        <f t="shared" si="158"/>
        <v>0</v>
      </c>
    </row>
    <row r="437" spans="1:16" ht="15.75" x14ac:dyDescent="0.2">
      <c r="A437" s="82" t="s">
        <v>152</v>
      </c>
      <c r="B437" s="73" t="s">
        <v>150</v>
      </c>
      <c r="C437" s="73" t="s">
        <v>17</v>
      </c>
      <c r="D437" s="73" t="s">
        <v>203</v>
      </c>
      <c r="E437" s="73" t="s">
        <v>202</v>
      </c>
      <c r="F437" s="73" t="s">
        <v>36</v>
      </c>
      <c r="G437" s="73" t="s">
        <v>88</v>
      </c>
      <c r="H437" s="73" t="s">
        <v>0</v>
      </c>
      <c r="I437" s="73" t="s">
        <v>0</v>
      </c>
      <c r="J437" s="78" t="s">
        <v>0</v>
      </c>
      <c r="K437" s="79"/>
      <c r="L437" s="78" t="s">
        <v>0</v>
      </c>
      <c r="M437" s="74">
        <f t="shared" si="157"/>
        <v>379170299.34000003</v>
      </c>
      <c r="N437" s="74">
        <f t="shared" si="158"/>
        <v>0</v>
      </c>
      <c r="O437" s="74">
        <f t="shared" si="158"/>
        <v>0</v>
      </c>
    </row>
    <row r="438" spans="1:16" ht="126" x14ac:dyDescent="0.2">
      <c r="A438" s="30" t="s">
        <v>207</v>
      </c>
      <c r="B438" s="73" t="s">
        <v>150</v>
      </c>
      <c r="C438" s="73" t="s">
        <v>17</v>
      </c>
      <c r="D438" s="73" t="s">
        <v>203</v>
      </c>
      <c r="E438" s="73" t="s">
        <v>202</v>
      </c>
      <c r="F438" s="73" t="s">
        <v>36</v>
      </c>
      <c r="G438" s="73" t="s">
        <v>88</v>
      </c>
      <c r="H438" s="73" t="s">
        <v>201</v>
      </c>
      <c r="I438" s="75" t="s">
        <v>0</v>
      </c>
      <c r="J438" s="76" t="s">
        <v>0</v>
      </c>
      <c r="K438" s="77"/>
      <c r="L438" s="76" t="s">
        <v>0</v>
      </c>
      <c r="M438" s="74">
        <f t="shared" si="157"/>
        <v>379170299.34000003</v>
      </c>
      <c r="N438" s="74">
        <f t="shared" si="158"/>
        <v>0</v>
      </c>
      <c r="O438" s="74">
        <f t="shared" si="158"/>
        <v>0</v>
      </c>
    </row>
    <row r="439" spans="1:16" ht="63" x14ac:dyDescent="0.2">
      <c r="A439" s="30" t="s">
        <v>206</v>
      </c>
      <c r="B439" s="73" t="s">
        <v>150</v>
      </c>
      <c r="C439" s="73" t="s">
        <v>17</v>
      </c>
      <c r="D439" s="73" t="s">
        <v>203</v>
      </c>
      <c r="E439" s="73" t="s">
        <v>202</v>
      </c>
      <c r="F439" s="73" t="s">
        <v>36</v>
      </c>
      <c r="G439" s="73" t="s">
        <v>88</v>
      </c>
      <c r="H439" s="73" t="s">
        <v>201</v>
      </c>
      <c r="I439" s="73" t="s">
        <v>200</v>
      </c>
      <c r="J439" s="78" t="s">
        <v>0</v>
      </c>
      <c r="K439" s="79"/>
      <c r="L439" s="78" t="s">
        <v>0</v>
      </c>
      <c r="M439" s="74">
        <f>M441+M442</f>
        <v>379170299.34000003</v>
      </c>
      <c r="N439" s="74">
        <f t="shared" ref="N439:O439" si="159">N441+N442</f>
        <v>0</v>
      </c>
      <c r="O439" s="74">
        <f t="shared" si="159"/>
        <v>0</v>
      </c>
    </row>
    <row r="440" spans="1:16" ht="15.75" x14ac:dyDescent="0.2">
      <c r="A440" s="30" t="s">
        <v>169</v>
      </c>
      <c r="B440" s="73"/>
      <c r="C440" s="73"/>
      <c r="D440" s="73"/>
      <c r="E440" s="73"/>
      <c r="F440" s="73"/>
      <c r="G440" s="73"/>
      <c r="H440" s="73"/>
      <c r="I440" s="73"/>
      <c r="J440" s="78"/>
      <c r="K440" s="79"/>
      <c r="L440" s="78"/>
      <c r="M440" s="74">
        <f>M441+M442</f>
        <v>379170299.34000003</v>
      </c>
      <c r="N440" s="74">
        <f t="shared" ref="N440:O440" si="160">N441+N442</f>
        <v>0</v>
      </c>
      <c r="O440" s="74">
        <f t="shared" si="160"/>
        <v>0</v>
      </c>
    </row>
    <row r="441" spans="1:16" ht="78.75" x14ac:dyDescent="0.2">
      <c r="A441" s="65" t="s">
        <v>205</v>
      </c>
      <c r="B441" s="89" t="s">
        <v>150</v>
      </c>
      <c r="C441" s="89" t="s">
        <v>17</v>
      </c>
      <c r="D441" s="89" t="s">
        <v>203</v>
      </c>
      <c r="E441" s="89" t="s">
        <v>202</v>
      </c>
      <c r="F441" s="89" t="s">
        <v>36</v>
      </c>
      <c r="G441" s="89" t="s">
        <v>88</v>
      </c>
      <c r="H441" s="89" t="s">
        <v>201</v>
      </c>
      <c r="I441" s="89" t="s">
        <v>200</v>
      </c>
      <c r="J441" s="90" t="s">
        <v>110</v>
      </c>
      <c r="K441" s="84">
        <v>15000</v>
      </c>
      <c r="L441" s="90" t="s">
        <v>61</v>
      </c>
      <c r="M441" s="91">
        <v>153477900.53999999</v>
      </c>
      <c r="N441" s="91">
        <v>0</v>
      </c>
      <c r="O441" s="91">
        <v>0</v>
      </c>
      <c r="P441" s="28">
        <v>15000</v>
      </c>
    </row>
    <row r="442" spans="1:16" ht="78.75" x14ac:dyDescent="0.2">
      <c r="A442" s="65" t="s">
        <v>204</v>
      </c>
      <c r="B442" s="89" t="s">
        <v>150</v>
      </c>
      <c r="C442" s="89" t="s">
        <v>17</v>
      </c>
      <c r="D442" s="89" t="s">
        <v>203</v>
      </c>
      <c r="E442" s="89" t="s">
        <v>202</v>
      </c>
      <c r="F442" s="89" t="s">
        <v>36</v>
      </c>
      <c r="G442" s="89" t="s">
        <v>88</v>
      </c>
      <c r="H442" s="89" t="s">
        <v>201</v>
      </c>
      <c r="I442" s="89" t="s">
        <v>200</v>
      </c>
      <c r="J442" s="90" t="s">
        <v>110</v>
      </c>
      <c r="K442" s="84">
        <v>2880</v>
      </c>
      <c r="L442" s="90" t="s">
        <v>61</v>
      </c>
      <c r="M442" s="91">
        <v>225692398.80000001</v>
      </c>
      <c r="N442" s="91">
        <v>0</v>
      </c>
      <c r="O442" s="91">
        <v>0</v>
      </c>
    </row>
    <row r="444" spans="1:16" ht="44.25" customHeight="1" x14ac:dyDescent="0.3">
      <c r="A444" s="172" t="s">
        <v>389</v>
      </c>
      <c r="B444" s="172"/>
      <c r="C444" s="172"/>
      <c r="D444" s="172"/>
      <c r="E444" s="36"/>
      <c r="F444" s="36"/>
      <c r="G444" s="36"/>
      <c r="H444" s="36"/>
      <c r="I444" s="36"/>
      <c r="J444" s="137"/>
      <c r="K444" s="137"/>
      <c r="L444" s="137"/>
      <c r="M444" s="169" t="s">
        <v>390</v>
      </c>
      <c r="N444" s="169"/>
      <c r="O444" s="169"/>
    </row>
    <row r="445" spans="1:16" x14ac:dyDescent="0.2">
      <c r="B445" s="36"/>
      <c r="C445" s="36"/>
      <c r="D445" s="36"/>
      <c r="E445" s="36"/>
      <c r="F445" s="36"/>
      <c r="G445" s="36"/>
      <c r="H445" s="36"/>
      <c r="I445" s="36"/>
      <c r="J445" s="137"/>
      <c r="K445" s="137"/>
      <c r="L445" s="137"/>
      <c r="M445" s="124"/>
      <c r="N445" s="124"/>
      <c r="O445" s="124"/>
    </row>
    <row r="446" spans="1:16" ht="20.25" x14ac:dyDescent="0.2">
      <c r="A446" s="98" t="s">
        <v>391</v>
      </c>
      <c r="B446" s="36"/>
      <c r="C446" s="36"/>
      <c r="D446" s="36"/>
      <c r="E446" s="36"/>
      <c r="F446" s="36"/>
      <c r="G446" s="36"/>
      <c r="H446" s="36"/>
      <c r="I446" s="36"/>
      <c r="J446" s="137"/>
      <c r="K446" s="137"/>
      <c r="L446" s="137"/>
      <c r="M446" s="124"/>
      <c r="N446" s="124"/>
      <c r="O446" s="124"/>
    </row>
    <row r="447" spans="1:16" x14ac:dyDescent="0.2">
      <c r="B447" s="36"/>
      <c r="C447" s="36"/>
      <c r="D447" s="36"/>
      <c r="E447" s="36"/>
      <c r="F447" s="36"/>
      <c r="G447" s="36"/>
      <c r="H447" s="36"/>
      <c r="I447" s="36"/>
      <c r="J447" s="137"/>
      <c r="K447" s="137"/>
      <c r="L447" s="137"/>
      <c r="M447" s="124"/>
      <c r="N447" s="124"/>
      <c r="O447" s="124"/>
    </row>
    <row r="448" spans="1:16" ht="40.5" x14ac:dyDescent="0.3">
      <c r="A448" s="98" t="s">
        <v>392</v>
      </c>
      <c r="B448" s="36"/>
      <c r="C448" s="36"/>
      <c r="D448" s="36"/>
      <c r="E448" s="36"/>
      <c r="F448" s="36"/>
      <c r="G448" s="36"/>
      <c r="H448" s="36"/>
      <c r="I448" s="36"/>
      <c r="J448" s="137"/>
      <c r="K448" s="137"/>
      <c r="L448" s="137"/>
      <c r="M448" s="169" t="s">
        <v>393</v>
      </c>
      <c r="N448" s="169"/>
      <c r="O448" s="169"/>
    </row>
    <row r="449" spans="1:15" x14ac:dyDescent="0.2">
      <c r="B449" s="36"/>
      <c r="C449" s="36"/>
      <c r="D449" s="36"/>
      <c r="E449" s="36"/>
      <c r="F449" s="36"/>
      <c r="G449" s="36"/>
      <c r="H449" s="36"/>
      <c r="I449" s="36"/>
      <c r="J449" s="137"/>
      <c r="K449" s="137"/>
      <c r="L449" s="137"/>
      <c r="M449" s="124"/>
      <c r="N449" s="124"/>
      <c r="O449" s="124"/>
    </row>
    <row r="450" spans="1:15" ht="18.75" x14ac:dyDescent="0.3">
      <c r="A450" s="99" t="s">
        <v>394</v>
      </c>
      <c r="B450" s="36"/>
      <c r="C450" s="36"/>
      <c r="D450" s="36"/>
      <c r="E450" s="36"/>
      <c r="F450" s="36"/>
      <c r="G450" s="36"/>
      <c r="H450" s="36"/>
      <c r="I450" s="36"/>
      <c r="J450" s="137"/>
      <c r="K450" s="137"/>
      <c r="L450" s="137"/>
      <c r="M450" s="124"/>
      <c r="N450" s="124"/>
      <c r="O450" s="124"/>
    </row>
    <row r="451" spans="1:15" ht="18.75" x14ac:dyDescent="0.3">
      <c r="A451" s="99" t="s">
        <v>395</v>
      </c>
      <c r="B451" s="36"/>
      <c r="C451" s="36"/>
      <c r="D451" s="36"/>
      <c r="E451" s="36"/>
      <c r="F451" s="36"/>
      <c r="G451" s="36"/>
      <c r="H451" s="36"/>
      <c r="I451" s="36"/>
      <c r="J451" s="137"/>
      <c r="K451" s="137"/>
      <c r="L451" s="137"/>
      <c r="M451" s="124"/>
      <c r="N451" s="124"/>
      <c r="O451" s="124"/>
    </row>
  </sheetData>
  <mergeCells count="6">
    <mergeCell ref="M1:O1"/>
    <mergeCell ref="M448:O448"/>
    <mergeCell ref="A2:O2"/>
    <mergeCell ref="A3:O3"/>
    <mergeCell ref="A444:D444"/>
    <mergeCell ref="M444:O444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topLeftCell="B1" zoomScaleNormal="100" zoomScaleSheetLayoutView="100" workbookViewId="0">
      <selection activeCell="J32" sqref="J32"/>
    </sheetView>
  </sheetViews>
  <sheetFormatPr defaultRowHeight="12.75" x14ac:dyDescent="0.2"/>
  <cols>
    <col min="1" max="1" width="49" style="16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28" customWidth="1"/>
  </cols>
  <sheetData>
    <row r="1" spans="1:18" ht="56.25" customHeight="1" x14ac:dyDescent="0.2">
      <c r="A1" s="26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2" t="s">
        <v>0</v>
      </c>
      <c r="I1" s="2" t="s">
        <v>0</v>
      </c>
      <c r="J1" s="72"/>
      <c r="K1" s="72"/>
      <c r="L1" s="72"/>
      <c r="M1" s="176" t="s">
        <v>426</v>
      </c>
      <c r="N1" s="176"/>
      <c r="O1" s="176"/>
    </row>
    <row r="2" spans="1:18" ht="51" customHeight="1" x14ac:dyDescent="0.2">
      <c r="A2" s="178" t="s">
        <v>195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8" ht="15.75" x14ac:dyDescent="0.2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8" ht="38.25" x14ac:dyDescent="0.2">
      <c r="A4" s="7" t="s">
        <v>180</v>
      </c>
      <c r="B4" s="7" t="s">
        <v>2</v>
      </c>
      <c r="C4" s="7" t="s">
        <v>196</v>
      </c>
      <c r="D4" s="7" t="s">
        <v>197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8" t="s">
        <v>9</v>
      </c>
      <c r="L4" s="8" t="s">
        <v>10</v>
      </c>
      <c r="M4" s="7" t="s">
        <v>11</v>
      </c>
      <c r="N4" s="7" t="s">
        <v>12</v>
      </c>
      <c r="O4" s="7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184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17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2" t="s">
        <v>0</v>
      </c>
      <c r="L6" s="9" t="s">
        <v>0</v>
      </c>
      <c r="M6" s="3">
        <f>M7+M26+M37</f>
        <v>226145430</v>
      </c>
      <c r="N6" s="3">
        <f t="shared" ref="N6:O6" si="0">N7+N26+N37</f>
        <v>165237907.51999998</v>
      </c>
      <c r="O6" s="3">
        <f t="shared" si="0"/>
        <v>200000</v>
      </c>
      <c r="P6" s="28">
        <f>M6+'Гос. собственность'!M6</f>
        <v>5654944330.1899996</v>
      </c>
      <c r="Q6" s="28">
        <f>N6+'Гос. собственность'!N6</f>
        <v>4301101149.1700001</v>
      </c>
      <c r="R6" s="28">
        <f>O6+'Гос. собственность'!O6</f>
        <v>728669894.63999999</v>
      </c>
    </row>
    <row r="7" spans="1:18" ht="31.5" x14ac:dyDescent="0.2">
      <c r="A7" s="17" t="s">
        <v>44</v>
      </c>
      <c r="B7" s="10" t="s">
        <v>26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3" t="s">
        <v>0</v>
      </c>
      <c r="L7" s="11" t="s">
        <v>0</v>
      </c>
      <c r="M7" s="3">
        <f>M8</f>
        <v>215340000</v>
      </c>
      <c r="N7" s="3">
        <f t="shared" ref="N7:O7" si="1">N8</f>
        <v>165037907.51999998</v>
      </c>
      <c r="O7" s="3">
        <f t="shared" si="1"/>
        <v>0</v>
      </c>
    </row>
    <row r="8" spans="1:18" s="21" customFormat="1" ht="31.5" x14ac:dyDescent="0.2">
      <c r="A8" s="17" t="s">
        <v>186</v>
      </c>
      <c r="B8" s="10" t="s">
        <v>26</v>
      </c>
      <c r="C8" s="13" t="s">
        <v>17</v>
      </c>
      <c r="D8" s="18"/>
      <c r="E8" s="18"/>
      <c r="F8" s="18"/>
      <c r="G8" s="18"/>
      <c r="H8" s="18"/>
      <c r="I8" s="18"/>
      <c r="J8" s="19"/>
      <c r="K8" s="25"/>
      <c r="L8" s="19"/>
      <c r="M8" s="20">
        <f>M9</f>
        <v>215340000</v>
      </c>
      <c r="N8" s="20">
        <f t="shared" ref="N8:O8" si="2">N9</f>
        <v>165037907.51999998</v>
      </c>
      <c r="O8" s="20">
        <f t="shared" si="2"/>
        <v>0</v>
      </c>
      <c r="P8" s="29"/>
      <c r="Q8" s="29"/>
      <c r="R8" s="29"/>
    </row>
    <row r="9" spans="1:18" ht="78.75" x14ac:dyDescent="0.2">
      <c r="A9" s="17" t="s">
        <v>74</v>
      </c>
      <c r="B9" s="10" t="s">
        <v>26</v>
      </c>
      <c r="C9" s="13" t="s">
        <v>17</v>
      </c>
      <c r="D9" s="10" t="s">
        <v>36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3" t="s">
        <v>0</v>
      </c>
      <c r="L9" s="11" t="s">
        <v>0</v>
      </c>
      <c r="M9" s="3">
        <f>M10</f>
        <v>215340000</v>
      </c>
      <c r="N9" s="3">
        <f t="shared" ref="N9:O10" si="3">N10</f>
        <v>165037907.51999998</v>
      </c>
      <c r="O9" s="3">
        <f t="shared" si="3"/>
        <v>0</v>
      </c>
    </row>
    <row r="10" spans="1:18" ht="31.5" x14ac:dyDescent="0.2">
      <c r="A10" s="17" t="s">
        <v>75</v>
      </c>
      <c r="B10" s="10" t="s">
        <v>26</v>
      </c>
      <c r="C10" s="13" t="s">
        <v>17</v>
      </c>
      <c r="D10" s="10" t="s">
        <v>36</v>
      </c>
      <c r="E10" s="10" t="s">
        <v>76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3" t="s">
        <v>0</v>
      </c>
      <c r="L10" s="11" t="s">
        <v>0</v>
      </c>
      <c r="M10" s="3">
        <f>M11</f>
        <v>215340000</v>
      </c>
      <c r="N10" s="3">
        <f t="shared" si="3"/>
        <v>165037907.51999998</v>
      </c>
      <c r="O10" s="3">
        <f t="shared" si="3"/>
        <v>0</v>
      </c>
    </row>
    <row r="11" spans="1:18" ht="15.75" x14ac:dyDescent="0.2">
      <c r="A11" s="27" t="s">
        <v>48</v>
      </c>
      <c r="B11" s="10" t="s">
        <v>26</v>
      </c>
      <c r="C11" s="13" t="s">
        <v>17</v>
      </c>
      <c r="D11" s="10" t="s">
        <v>36</v>
      </c>
      <c r="E11" s="10" t="s">
        <v>76</v>
      </c>
      <c r="F11" s="10" t="s">
        <v>38</v>
      </c>
      <c r="G11" s="10" t="s">
        <v>0</v>
      </c>
      <c r="H11" s="10" t="s">
        <v>0</v>
      </c>
      <c r="I11" s="10" t="s">
        <v>0</v>
      </c>
      <c r="J11" s="10" t="s">
        <v>0</v>
      </c>
      <c r="K11" s="24" t="s">
        <v>0</v>
      </c>
      <c r="L11" s="10" t="s">
        <v>0</v>
      </c>
      <c r="M11" s="3">
        <f>M12+M18+M22</f>
        <v>215340000</v>
      </c>
      <c r="N11" s="3">
        <f t="shared" ref="N11:O11" si="4">N12+N18+N22</f>
        <v>165037907.51999998</v>
      </c>
      <c r="O11" s="3">
        <f t="shared" si="4"/>
        <v>0</v>
      </c>
    </row>
    <row r="12" spans="1:18" ht="15.75" x14ac:dyDescent="0.2">
      <c r="A12" s="27" t="s">
        <v>49</v>
      </c>
      <c r="B12" s="10" t="s">
        <v>26</v>
      </c>
      <c r="C12" s="13" t="s">
        <v>17</v>
      </c>
      <c r="D12" s="10" t="s">
        <v>36</v>
      </c>
      <c r="E12" s="10" t="s">
        <v>76</v>
      </c>
      <c r="F12" s="10" t="s">
        <v>38</v>
      </c>
      <c r="G12" s="10" t="s">
        <v>50</v>
      </c>
      <c r="H12" s="10" t="s">
        <v>0</v>
      </c>
      <c r="I12" s="10" t="s">
        <v>0</v>
      </c>
      <c r="J12" s="10" t="s">
        <v>0</v>
      </c>
      <c r="K12" s="24" t="s">
        <v>0</v>
      </c>
      <c r="L12" s="10" t="s">
        <v>0</v>
      </c>
      <c r="M12" s="3">
        <f>M13</f>
        <v>180340000</v>
      </c>
      <c r="N12" s="3">
        <f t="shared" ref="N12:O12" si="5">N13</f>
        <v>165037907.51999998</v>
      </c>
      <c r="O12" s="3">
        <f t="shared" si="5"/>
        <v>0</v>
      </c>
    </row>
    <row r="13" spans="1:18" ht="63" x14ac:dyDescent="0.2">
      <c r="A13" s="17" t="s">
        <v>77</v>
      </c>
      <c r="B13" s="10" t="s">
        <v>26</v>
      </c>
      <c r="C13" s="13" t="s">
        <v>17</v>
      </c>
      <c r="D13" s="10" t="s">
        <v>36</v>
      </c>
      <c r="E13" s="10" t="s">
        <v>76</v>
      </c>
      <c r="F13" s="10" t="s">
        <v>38</v>
      </c>
      <c r="G13" s="10" t="s">
        <v>50</v>
      </c>
      <c r="H13" s="10" t="s">
        <v>78</v>
      </c>
      <c r="I13" s="11" t="s">
        <v>0</v>
      </c>
      <c r="J13" s="11" t="s">
        <v>0</v>
      </c>
      <c r="K13" s="23" t="s">
        <v>0</v>
      </c>
      <c r="L13" s="11" t="s">
        <v>0</v>
      </c>
      <c r="M13" s="3">
        <f>M14+M16</f>
        <v>180340000</v>
      </c>
      <c r="N13" s="3">
        <f t="shared" ref="N13:O13" si="6">N14+N16</f>
        <v>165037907.51999998</v>
      </c>
      <c r="O13" s="3">
        <f t="shared" si="6"/>
        <v>0</v>
      </c>
    </row>
    <row r="14" spans="1:18" ht="78.75" x14ac:dyDescent="0.2">
      <c r="A14" s="17" t="s">
        <v>79</v>
      </c>
      <c r="B14" s="10" t="s">
        <v>26</v>
      </c>
      <c r="C14" s="13" t="s">
        <v>17</v>
      </c>
      <c r="D14" s="10" t="s">
        <v>36</v>
      </c>
      <c r="E14" s="10" t="s">
        <v>76</v>
      </c>
      <c r="F14" s="10" t="s">
        <v>38</v>
      </c>
      <c r="G14" s="10" t="s">
        <v>50</v>
      </c>
      <c r="H14" s="10" t="s">
        <v>78</v>
      </c>
      <c r="I14" s="10" t="s">
        <v>80</v>
      </c>
      <c r="J14" s="10" t="s">
        <v>0</v>
      </c>
      <c r="K14" s="24" t="s">
        <v>0</v>
      </c>
      <c r="L14" s="10" t="s">
        <v>0</v>
      </c>
      <c r="M14" s="3">
        <f>M15</f>
        <v>38000000</v>
      </c>
      <c r="N14" s="3">
        <f t="shared" ref="N14:O14" si="7">N15</f>
        <v>95037907.519999996</v>
      </c>
      <c r="O14" s="3">
        <f t="shared" si="7"/>
        <v>0</v>
      </c>
    </row>
    <row r="15" spans="1:18" ht="15.75" x14ac:dyDescent="0.2">
      <c r="A15" s="15" t="s">
        <v>384</v>
      </c>
      <c r="B15" s="9" t="s">
        <v>26</v>
      </c>
      <c r="C15" s="14" t="s">
        <v>17</v>
      </c>
      <c r="D15" s="9" t="s">
        <v>36</v>
      </c>
      <c r="E15" s="9" t="s">
        <v>76</v>
      </c>
      <c r="F15" s="9" t="s">
        <v>38</v>
      </c>
      <c r="G15" s="9" t="s">
        <v>50</v>
      </c>
      <c r="H15" s="9" t="s">
        <v>78</v>
      </c>
      <c r="I15" s="9" t="s">
        <v>80</v>
      </c>
      <c r="J15" s="12" t="s">
        <v>0</v>
      </c>
      <c r="K15" s="5" t="s">
        <v>0</v>
      </c>
      <c r="L15" s="12" t="s">
        <v>0</v>
      </c>
      <c r="M15" s="4">
        <v>38000000</v>
      </c>
      <c r="N15" s="4">
        <v>95037907.519999996</v>
      </c>
      <c r="O15" s="4">
        <v>0</v>
      </c>
    </row>
    <row r="16" spans="1:18" ht="78.75" x14ac:dyDescent="0.2">
      <c r="A16" s="17" t="s">
        <v>81</v>
      </c>
      <c r="B16" s="10" t="s">
        <v>26</v>
      </c>
      <c r="C16" s="13" t="s">
        <v>17</v>
      </c>
      <c r="D16" s="10" t="s">
        <v>36</v>
      </c>
      <c r="E16" s="10" t="s">
        <v>76</v>
      </c>
      <c r="F16" s="10" t="s">
        <v>38</v>
      </c>
      <c r="G16" s="10" t="s">
        <v>50</v>
      </c>
      <c r="H16" s="10" t="s">
        <v>78</v>
      </c>
      <c r="I16" s="10" t="s">
        <v>82</v>
      </c>
      <c r="J16" s="10" t="s">
        <v>0</v>
      </c>
      <c r="K16" s="24" t="s">
        <v>0</v>
      </c>
      <c r="L16" s="10" t="s">
        <v>0</v>
      </c>
      <c r="M16" s="3">
        <f>M17</f>
        <v>142340000</v>
      </c>
      <c r="N16" s="3">
        <f t="shared" ref="N16:O16" si="8">N17</f>
        <v>70000000</v>
      </c>
      <c r="O16" s="3">
        <f t="shared" si="8"/>
        <v>0</v>
      </c>
    </row>
    <row r="17" spans="1:15" ht="15.75" x14ac:dyDescent="0.2">
      <c r="A17" s="15" t="s">
        <v>384</v>
      </c>
      <c r="B17" s="9" t="s">
        <v>26</v>
      </c>
      <c r="C17" s="14" t="s">
        <v>17</v>
      </c>
      <c r="D17" s="9" t="s">
        <v>36</v>
      </c>
      <c r="E17" s="9" t="s">
        <v>76</v>
      </c>
      <c r="F17" s="9" t="s">
        <v>38</v>
      </c>
      <c r="G17" s="9" t="s">
        <v>50</v>
      </c>
      <c r="H17" s="9" t="s">
        <v>78</v>
      </c>
      <c r="I17" s="9" t="s">
        <v>82</v>
      </c>
      <c r="J17" s="12" t="s">
        <v>0</v>
      </c>
      <c r="K17" s="5" t="s">
        <v>0</v>
      </c>
      <c r="L17" s="12" t="s">
        <v>0</v>
      </c>
      <c r="M17" s="4">
        <v>142340000</v>
      </c>
      <c r="N17" s="4">
        <v>70000000</v>
      </c>
      <c r="O17" s="4">
        <v>0</v>
      </c>
    </row>
    <row r="18" spans="1:15" ht="15.75" x14ac:dyDescent="0.2">
      <c r="A18" s="27" t="s">
        <v>64</v>
      </c>
      <c r="B18" s="10" t="s">
        <v>26</v>
      </c>
      <c r="C18" s="13" t="s">
        <v>17</v>
      </c>
      <c r="D18" s="10" t="s">
        <v>36</v>
      </c>
      <c r="E18" s="10" t="s">
        <v>76</v>
      </c>
      <c r="F18" s="10" t="s">
        <v>38</v>
      </c>
      <c r="G18" s="10" t="s">
        <v>65</v>
      </c>
      <c r="H18" s="10" t="s">
        <v>0</v>
      </c>
      <c r="I18" s="10" t="s">
        <v>0</v>
      </c>
      <c r="J18" s="10" t="s">
        <v>0</v>
      </c>
      <c r="K18" s="24" t="s">
        <v>0</v>
      </c>
      <c r="L18" s="10" t="s">
        <v>0</v>
      </c>
      <c r="M18" s="3">
        <f>M19</f>
        <v>30800000</v>
      </c>
      <c r="N18" s="3">
        <f t="shared" ref="N18:O20" si="9">N19</f>
        <v>0</v>
      </c>
      <c r="O18" s="3">
        <f t="shared" si="9"/>
        <v>0</v>
      </c>
    </row>
    <row r="19" spans="1:15" ht="63" x14ac:dyDescent="0.2">
      <c r="A19" s="30" t="s">
        <v>77</v>
      </c>
      <c r="B19" s="31" t="s">
        <v>26</v>
      </c>
      <c r="C19" s="32" t="s">
        <v>17</v>
      </c>
      <c r="D19" s="31" t="s">
        <v>36</v>
      </c>
      <c r="E19" s="31" t="s">
        <v>76</v>
      </c>
      <c r="F19" s="31" t="s">
        <v>38</v>
      </c>
      <c r="G19" s="31" t="s">
        <v>65</v>
      </c>
      <c r="H19" s="31" t="s">
        <v>78</v>
      </c>
      <c r="I19" s="33" t="s">
        <v>0</v>
      </c>
      <c r="J19" s="33" t="s">
        <v>0</v>
      </c>
      <c r="K19" s="34" t="s">
        <v>0</v>
      </c>
      <c r="L19" s="33" t="s">
        <v>0</v>
      </c>
      <c r="M19" s="35">
        <f>M20</f>
        <v>30800000</v>
      </c>
      <c r="N19" s="35">
        <f t="shared" si="9"/>
        <v>0</v>
      </c>
      <c r="O19" s="35">
        <f t="shared" si="9"/>
        <v>0</v>
      </c>
    </row>
    <row r="20" spans="1:15" ht="78.75" x14ac:dyDescent="0.2">
      <c r="A20" s="17" t="s">
        <v>81</v>
      </c>
      <c r="B20" s="10" t="s">
        <v>26</v>
      </c>
      <c r="C20" s="13" t="s">
        <v>17</v>
      </c>
      <c r="D20" s="10" t="s">
        <v>36</v>
      </c>
      <c r="E20" s="10" t="s">
        <v>76</v>
      </c>
      <c r="F20" s="10" t="s">
        <v>38</v>
      </c>
      <c r="G20" s="10" t="s">
        <v>65</v>
      </c>
      <c r="H20" s="10" t="s">
        <v>78</v>
      </c>
      <c r="I20" s="10" t="s">
        <v>82</v>
      </c>
      <c r="J20" s="10" t="s">
        <v>0</v>
      </c>
      <c r="K20" s="24" t="s">
        <v>0</v>
      </c>
      <c r="L20" s="10" t="s">
        <v>0</v>
      </c>
      <c r="M20" s="3">
        <f>M21</f>
        <v>30800000</v>
      </c>
      <c r="N20" s="3">
        <f t="shared" si="9"/>
        <v>0</v>
      </c>
      <c r="O20" s="3">
        <f t="shared" si="9"/>
        <v>0</v>
      </c>
    </row>
    <row r="21" spans="1:15" ht="15.75" x14ac:dyDescent="0.2">
      <c r="A21" s="15" t="s">
        <v>384</v>
      </c>
      <c r="B21" s="9" t="s">
        <v>26</v>
      </c>
      <c r="C21" s="14" t="s">
        <v>17</v>
      </c>
      <c r="D21" s="9" t="s">
        <v>36</v>
      </c>
      <c r="E21" s="9" t="s">
        <v>76</v>
      </c>
      <c r="F21" s="9" t="s">
        <v>38</v>
      </c>
      <c r="G21" s="9" t="s">
        <v>65</v>
      </c>
      <c r="H21" s="9" t="s">
        <v>78</v>
      </c>
      <c r="I21" s="9" t="s">
        <v>82</v>
      </c>
      <c r="J21" s="12" t="s">
        <v>0</v>
      </c>
      <c r="K21" s="5" t="s">
        <v>0</v>
      </c>
      <c r="L21" s="12" t="s">
        <v>0</v>
      </c>
      <c r="M21" s="4">
        <v>30800000</v>
      </c>
      <c r="N21" s="4">
        <v>0</v>
      </c>
      <c r="O21" s="4">
        <v>0</v>
      </c>
    </row>
    <row r="22" spans="1:15" ht="15.75" x14ac:dyDescent="0.2">
      <c r="A22" s="27" t="s">
        <v>83</v>
      </c>
      <c r="B22" s="10" t="s">
        <v>26</v>
      </c>
      <c r="C22" s="13" t="s">
        <v>17</v>
      </c>
      <c r="D22" s="10" t="s">
        <v>36</v>
      </c>
      <c r="E22" s="10" t="s">
        <v>76</v>
      </c>
      <c r="F22" s="10" t="s">
        <v>38</v>
      </c>
      <c r="G22" s="10" t="s">
        <v>36</v>
      </c>
      <c r="H22" s="10" t="s">
        <v>0</v>
      </c>
      <c r="I22" s="10" t="s">
        <v>0</v>
      </c>
      <c r="J22" s="10" t="s">
        <v>0</v>
      </c>
      <c r="K22" s="24" t="s">
        <v>0</v>
      </c>
      <c r="L22" s="10" t="s">
        <v>0</v>
      </c>
      <c r="M22" s="3">
        <f>M23</f>
        <v>4200000</v>
      </c>
      <c r="N22" s="3">
        <f t="shared" ref="N22:O24" si="10">N23</f>
        <v>0</v>
      </c>
      <c r="O22" s="3">
        <f t="shared" si="10"/>
        <v>0</v>
      </c>
    </row>
    <row r="23" spans="1:15" ht="63" x14ac:dyDescent="0.2">
      <c r="A23" s="17" t="s">
        <v>77</v>
      </c>
      <c r="B23" s="10" t="s">
        <v>26</v>
      </c>
      <c r="C23" s="13" t="s">
        <v>17</v>
      </c>
      <c r="D23" s="10" t="s">
        <v>36</v>
      </c>
      <c r="E23" s="10" t="s">
        <v>76</v>
      </c>
      <c r="F23" s="10" t="s">
        <v>38</v>
      </c>
      <c r="G23" s="10" t="s">
        <v>36</v>
      </c>
      <c r="H23" s="10" t="s">
        <v>78</v>
      </c>
      <c r="I23" s="11" t="s">
        <v>0</v>
      </c>
      <c r="J23" s="11" t="s">
        <v>0</v>
      </c>
      <c r="K23" s="23" t="s">
        <v>0</v>
      </c>
      <c r="L23" s="11" t="s">
        <v>0</v>
      </c>
      <c r="M23" s="3">
        <f>M24</f>
        <v>4200000</v>
      </c>
      <c r="N23" s="3">
        <f t="shared" si="10"/>
        <v>0</v>
      </c>
      <c r="O23" s="3">
        <f t="shared" si="10"/>
        <v>0</v>
      </c>
    </row>
    <row r="24" spans="1:15" ht="78.75" x14ac:dyDescent="0.2">
      <c r="A24" s="17" t="s">
        <v>81</v>
      </c>
      <c r="B24" s="10" t="s">
        <v>26</v>
      </c>
      <c r="C24" s="13" t="s">
        <v>17</v>
      </c>
      <c r="D24" s="10" t="s">
        <v>36</v>
      </c>
      <c r="E24" s="10" t="s">
        <v>76</v>
      </c>
      <c r="F24" s="10" t="s">
        <v>38</v>
      </c>
      <c r="G24" s="10" t="s">
        <v>36</v>
      </c>
      <c r="H24" s="10" t="s">
        <v>78</v>
      </c>
      <c r="I24" s="10" t="s">
        <v>82</v>
      </c>
      <c r="J24" s="10" t="s">
        <v>0</v>
      </c>
      <c r="K24" s="24" t="s">
        <v>0</v>
      </c>
      <c r="L24" s="10" t="s">
        <v>0</v>
      </c>
      <c r="M24" s="3">
        <f>M25</f>
        <v>4200000</v>
      </c>
      <c r="N24" s="3">
        <f t="shared" si="10"/>
        <v>0</v>
      </c>
      <c r="O24" s="3">
        <f t="shared" si="10"/>
        <v>0</v>
      </c>
    </row>
    <row r="25" spans="1:15" ht="15.75" x14ac:dyDescent="0.2">
      <c r="A25" s="15" t="s">
        <v>384</v>
      </c>
      <c r="B25" s="9" t="s">
        <v>26</v>
      </c>
      <c r="C25" s="14" t="s">
        <v>17</v>
      </c>
      <c r="D25" s="9" t="s">
        <v>36</v>
      </c>
      <c r="E25" s="9" t="s">
        <v>76</v>
      </c>
      <c r="F25" s="9" t="s">
        <v>38</v>
      </c>
      <c r="G25" s="9" t="s">
        <v>36</v>
      </c>
      <c r="H25" s="9" t="s">
        <v>78</v>
      </c>
      <c r="I25" s="9" t="s">
        <v>82</v>
      </c>
      <c r="J25" s="12" t="s">
        <v>0</v>
      </c>
      <c r="K25" s="5" t="s">
        <v>0</v>
      </c>
      <c r="L25" s="12" t="s">
        <v>0</v>
      </c>
      <c r="M25" s="4">
        <v>4200000</v>
      </c>
      <c r="N25" s="4">
        <v>0</v>
      </c>
      <c r="O25" s="4">
        <v>0</v>
      </c>
    </row>
    <row r="26" spans="1:15" ht="31.5" x14ac:dyDescent="0.2">
      <c r="A26" s="17" t="s">
        <v>119</v>
      </c>
      <c r="B26" s="10" t="s">
        <v>120</v>
      </c>
      <c r="C26" s="10" t="s">
        <v>0</v>
      </c>
      <c r="D26" s="10" t="s">
        <v>0</v>
      </c>
      <c r="E26" s="10" t="s">
        <v>0</v>
      </c>
      <c r="F26" s="10" t="s">
        <v>0</v>
      </c>
      <c r="G26" s="10" t="s">
        <v>0</v>
      </c>
      <c r="H26" s="11" t="s">
        <v>0</v>
      </c>
      <c r="I26" s="11" t="s">
        <v>0</v>
      </c>
      <c r="J26" s="11" t="s">
        <v>0</v>
      </c>
      <c r="K26" s="23" t="s">
        <v>0</v>
      </c>
      <c r="L26" s="11" t="s">
        <v>0</v>
      </c>
      <c r="M26" s="3">
        <f t="shared" ref="M26:M31" si="11">M27</f>
        <v>10605430</v>
      </c>
      <c r="N26" s="3">
        <f t="shared" ref="N26:O26" si="12">N27</f>
        <v>0</v>
      </c>
      <c r="O26" s="3">
        <f t="shared" si="12"/>
        <v>0</v>
      </c>
    </row>
    <row r="27" spans="1:15" ht="31.5" x14ac:dyDescent="0.2">
      <c r="A27" s="17" t="s">
        <v>186</v>
      </c>
      <c r="B27" s="10" t="s">
        <v>120</v>
      </c>
      <c r="C27" s="13" t="s">
        <v>17</v>
      </c>
      <c r="D27" s="10" t="s">
        <v>0</v>
      </c>
      <c r="E27" s="10" t="s">
        <v>0</v>
      </c>
      <c r="F27" s="10" t="s">
        <v>0</v>
      </c>
      <c r="G27" s="10" t="s">
        <v>0</v>
      </c>
      <c r="H27" s="11" t="s">
        <v>0</v>
      </c>
      <c r="I27" s="11" t="s">
        <v>0</v>
      </c>
      <c r="J27" s="11" t="s">
        <v>0</v>
      </c>
      <c r="K27" s="23" t="s">
        <v>0</v>
      </c>
      <c r="L27" s="11" t="s">
        <v>0</v>
      </c>
      <c r="M27" s="3">
        <f t="shared" si="11"/>
        <v>10605430</v>
      </c>
      <c r="N27" s="3">
        <f t="shared" ref="N27:O31" si="13">N28</f>
        <v>0</v>
      </c>
      <c r="O27" s="3">
        <f t="shared" si="13"/>
        <v>0</v>
      </c>
    </row>
    <row r="28" spans="1:15" ht="189" x14ac:dyDescent="0.2">
      <c r="A28" s="17" t="s">
        <v>131</v>
      </c>
      <c r="B28" s="10" t="s">
        <v>120</v>
      </c>
      <c r="C28" s="13" t="s">
        <v>17</v>
      </c>
      <c r="D28" s="10" t="s">
        <v>108</v>
      </c>
      <c r="E28" s="10" t="s">
        <v>0</v>
      </c>
      <c r="F28" s="10" t="s">
        <v>0</v>
      </c>
      <c r="G28" s="10" t="s">
        <v>0</v>
      </c>
      <c r="H28" s="11" t="s">
        <v>0</v>
      </c>
      <c r="I28" s="11" t="s">
        <v>0</v>
      </c>
      <c r="J28" s="11" t="s">
        <v>0</v>
      </c>
      <c r="K28" s="23" t="s">
        <v>0</v>
      </c>
      <c r="L28" s="11" t="s">
        <v>0</v>
      </c>
      <c r="M28" s="3">
        <f t="shared" si="11"/>
        <v>10605430</v>
      </c>
      <c r="N28" s="3">
        <f t="shared" si="13"/>
        <v>0</v>
      </c>
      <c r="O28" s="3">
        <f t="shared" si="13"/>
        <v>0</v>
      </c>
    </row>
    <row r="29" spans="1:15" ht="31.5" x14ac:dyDescent="0.2">
      <c r="A29" s="17" t="s">
        <v>132</v>
      </c>
      <c r="B29" s="10" t="s">
        <v>120</v>
      </c>
      <c r="C29" s="13" t="s">
        <v>17</v>
      </c>
      <c r="D29" s="10" t="s">
        <v>108</v>
      </c>
      <c r="E29" s="10" t="s">
        <v>133</v>
      </c>
      <c r="F29" s="10" t="s">
        <v>0</v>
      </c>
      <c r="G29" s="10" t="s">
        <v>0</v>
      </c>
      <c r="H29" s="11" t="s">
        <v>0</v>
      </c>
      <c r="I29" s="11" t="s">
        <v>0</v>
      </c>
      <c r="J29" s="11" t="s">
        <v>0</v>
      </c>
      <c r="K29" s="23" t="s">
        <v>0</v>
      </c>
      <c r="L29" s="11" t="s">
        <v>0</v>
      </c>
      <c r="M29" s="3">
        <f t="shared" si="11"/>
        <v>10605430</v>
      </c>
      <c r="N29" s="3">
        <f t="shared" si="13"/>
        <v>0</v>
      </c>
      <c r="O29" s="3">
        <f t="shared" si="13"/>
        <v>0</v>
      </c>
    </row>
    <row r="30" spans="1:15" ht="15.75" x14ac:dyDescent="0.2">
      <c r="A30" s="27" t="s">
        <v>123</v>
      </c>
      <c r="B30" s="10" t="s">
        <v>120</v>
      </c>
      <c r="C30" s="13" t="s">
        <v>17</v>
      </c>
      <c r="D30" s="10" t="s">
        <v>108</v>
      </c>
      <c r="E30" s="10" t="s">
        <v>133</v>
      </c>
      <c r="F30" s="10" t="s">
        <v>23</v>
      </c>
      <c r="G30" s="10" t="s">
        <v>0</v>
      </c>
      <c r="H30" s="10" t="s">
        <v>0</v>
      </c>
      <c r="I30" s="10" t="s">
        <v>0</v>
      </c>
      <c r="J30" s="10" t="s">
        <v>0</v>
      </c>
      <c r="K30" s="24" t="s">
        <v>0</v>
      </c>
      <c r="L30" s="10" t="s">
        <v>0</v>
      </c>
      <c r="M30" s="3">
        <f t="shared" si="11"/>
        <v>10605430</v>
      </c>
      <c r="N30" s="3">
        <f t="shared" si="13"/>
        <v>0</v>
      </c>
      <c r="O30" s="3">
        <f t="shared" si="13"/>
        <v>0</v>
      </c>
    </row>
    <row r="31" spans="1:15" ht="15.75" x14ac:dyDescent="0.2">
      <c r="A31" s="27" t="s">
        <v>134</v>
      </c>
      <c r="B31" s="10" t="s">
        <v>120</v>
      </c>
      <c r="C31" s="13" t="s">
        <v>17</v>
      </c>
      <c r="D31" s="10" t="s">
        <v>108</v>
      </c>
      <c r="E31" s="10" t="s">
        <v>133</v>
      </c>
      <c r="F31" s="10" t="s">
        <v>23</v>
      </c>
      <c r="G31" s="10" t="s">
        <v>50</v>
      </c>
      <c r="H31" s="10" t="s">
        <v>0</v>
      </c>
      <c r="I31" s="10" t="s">
        <v>0</v>
      </c>
      <c r="J31" s="10" t="s">
        <v>0</v>
      </c>
      <c r="K31" s="24" t="s">
        <v>0</v>
      </c>
      <c r="L31" s="10" t="s">
        <v>0</v>
      </c>
      <c r="M31" s="3">
        <f t="shared" si="11"/>
        <v>10605430</v>
      </c>
      <c r="N31" s="3">
        <f t="shared" si="13"/>
        <v>0</v>
      </c>
      <c r="O31" s="3">
        <f t="shared" si="13"/>
        <v>0</v>
      </c>
    </row>
    <row r="32" spans="1:15" ht="63" x14ac:dyDescent="0.2">
      <c r="A32" s="17" t="s">
        <v>135</v>
      </c>
      <c r="B32" s="10" t="s">
        <v>120</v>
      </c>
      <c r="C32" s="13" t="s">
        <v>17</v>
      </c>
      <c r="D32" s="10" t="s">
        <v>108</v>
      </c>
      <c r="E32" s="10" t="s">
        <v>133</v>
      </c>
      <c r="F32" s="10" t="s">
        <v>23</v>
      </c>
      <c r="G32" s="10" t="s">
        <v>50</v>
      </c>
      <c r="H32" s="10" t="s">
        <v>136</v>
      </c>
      <c r="I32" s="11" t="s">
        <v>0</v>
      </c>
      <c r="J32" s="11" t="s">
        <v>0</v>
      </c>
      <c r="K32" s="23" t="s">
        <v>0</v>
      </c>
      <c r="L32" s="11" t="s">
        <v>0</v>
      </c>
      <c r="M32" s="3">
        <f>M33+M35</f>
        <v>10605430</v>
      </c>
      <c r="N32" s="3">
        <f t="shared" ref="N32:O32" si="14">N33+N35</f>
        <v>0</v>
      </c>
      <c r="O32" s="3">
        <f t="shared" si="14"/>
        <v>0</v>
      </c>
    </row>
    <row r="33" spans="1:15" ht="78.75" x14ac:dyDescent="0.2">
      <c r="A33" s="17" t="s">
        <v>79</v>
      </c>
      <c r="B33" s="10" t="s">
        <v>120</v>
      </c>
      <c r="C33" s="13" t="s">
        <v>17</v>
      </c>
      <c r="D33" s="10" t="s">
        <v>108</v>
      </c>
      <c r="E33" s="10" t="s">
        <v>133</v>
      </c>
      <c r="F33" s="10" t="s">
        <v>23</v>
      </c>
      <c r="G33" s="10" t="s">
        <v>50</v>
      </c>
      <c r="H33" s="10" t="s">
        <v>136</v>
      </c>
      <c r="I33" s="10" t="s">
        <v>80</v>
      </c>
      <c r="J33" s="10" t="s">
        <v>0</v>
      </c>
      <c r="K33" s="24" t="s">
        <v>0</v>
      </c>
      <c r="L33" s="10" t="s">
        <v>0</v>
      </c>
      <c r="M33" s="3">
        <f>M34</f>
        <v>8059430</v>
      </c>
      <c r="N33" s="3">
        <f t="shared" ref="N33:O33" si="15">N34</f>
        <v>0</v>
      </c>
      <c r="O33" s="3">
        <f t="shared" si="15"/>
        <v>0</v>
      </c>
    </row>
    <row r="34" spans="1:15" ht="15.75" x14ac:dyDescent="0.2">
      <c r="A34" s="15" t="s">
        <v>384</v>
      </c>
      <c r="B34" s="9" t="s">
        <v>120</v>
      </c>
      <c r="C34" s="14" t="s">
        <v>17</v>
      </c>
      <c r="D34" s="9" t="s">
        <v>108</v>
      </c>
      <c r="E34" s="9" t="s">
        <v>133</v>
      </c>
      <c r="F34" s="9" t="s">
        <v>23</v>
      </c>
      <c r="G34" s="9" t="s">
        <v>50</v>
      </c>
      <c r="H34" s="9" t="s">
        <v>136</v>
      </c>
      <c r="I34" s="9" t="s">
        <v>80</v>
      </c>
      <c r="J34" s="12" t="s">
        <v>0</v>
      </c>
      <c r="K34" s="5" t="s">
        <v>0</v>
      </c>
      <c r="L34" s="12" t="s">
        <v>0</v>
      </c>
      <c r="M34" s="4">
        <v>8059430</v>
      </c>
      <c r="N34" s="4">
        <v>0</v>
      </c>
      <c r="O34" s="4">
        <v>0</v>
      </c>
    </row>
    <row r="35" spans="1:15" ht="108.75" customHeight="1" x14ac:dyDescent="0.2">
      <c r="A35" s="17" t="s">
        <v>81</v>
      </c>
      <c r="B35" s="10" t="s">
        <v>120</v>
      </c>
      <c r="C35" s="13" t="s">
        <v>17</v>
      </c>
      <c r="D35" s="10" t="s">
        <v>108</v>
      </c>
      <c r="E35" s="10" t="s">
        <v>133</v>
      </c>
      <c r="F35" s="10" t="s">
        <v>23</v>
      </c>
      <c r="G35" s="10" t="s">
        <v>50</v>
      </c>
      <c r="H35" s="10" t="s">
        <v>136</v>
      </c>
      <c r="I35" s="10" t="s">
        <v>82</v>
      </c>
      <c r="J35" s="10" t="s">
        <v>0</v>
      </c>
      <c r="K35" s="24" t="s">
        <v>0</v>
      </c>
      <c r="L35" s="10" t="s">
        <v>0</v>
      </c>
      <c r="M35" s="3">
        <f>M36</f>
        <v>2546000</v>
      </c>
      <c r="N35" s="3">
        <f t="shared" ref="N35:O35" si="16">N36</f>
        <v>0</v>
      </c>
      <c r="O35" s="3">
        <f t="shared" si="16"/>
        <v>0</v>
      </c>
    </row>
    <row r="36" spans="1:15" ht="15.75" x14ac:dyDescent="0.2">
      <c r="A36" s="15" t="s">
        <v>384</v>
      </c>
      <c r="B36" s="9" t="s">
        <v>120</v>
      </c>
      <c r="C36" s="14" t="s">
        <v>17</v>
      </c>
      <c r="D36" s="9" t="s">
        <v>108</v>
      </c>
      <c r="E36" s="9" t="s">
        <v>133</v>
      </c>
      <c r="F36" s="9" t="s">
        <v>23</v>
      </c>
      <c r="G36" s="9" t="s">
        <v>50</v>
      </c>
      <c r="H36" s="9" t="s">
        <v>136</v>
      </c>
      <c r="I36" s="9" t="s">
        <v>82</v>
      </c>
      <c r="J36" s="12" t="s">
        <v>0</v>
      </c>
      <c r="K36" s="5" t="s">
        <v>0</v>
      </c>
      <c r="L36" s="12" t="s">
        <v>0</v>
      </c>
      <c r="M36" s="4">
        <v>2546000</v>
      </c>
      <c r="N36" s="4">
        <v>0</v>
      </c>
      <c r="O36" s="4">
        <v>0</v>
      </c>
    </row>
    <row r="37" spans="1:15" ht="96" customHeight="1" x14ac:dyDescent="0.2">
      <c r="A37" s="17" t="s">
        <v>159</v>
      </c>
      <c r="B37" s="10" t="s">
        <v>160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1" t="s">
        <v>0</v>
      </c>
      <c r="I37" s="11" t="s">
        <v>0</v>
      </c>
      <c r="J37" s="11" t="s">
        <v>0</v>
      </c>
      <c r="K37" s="23" t="s">
        <v>0</v>
      </c>
      <c r="L37" s="11" t="s">
        <v>0</v>
      </c>
      <c r="M37" s="3">
        <f t="shared" ref="M37:M44" si="17">M38</f>
        <v>200000</v>
      </c>
      <c r="N37" s="3">
        <f t="shared" ref="N37:O44" si="18">N38</f>
        <v>200000</v>
      </c>
      <c r="O37" s="3">
        <f t="shared" si="18"/>
        <v>200000</v>
      </c>
    </row>
    <row r="38" spans="1:15" ht="31.5" x14ac:dyDescent="0.2">
      <c r="A38" s="17" t="s">
        <v>186</v>
      </c>
      <c r="B38" s="10" t="s">
        <v>160</v>
      </c>
      <c r="C38" s="13" t="s">
        <v>17</v>
      </c>
      <c r="D38" s="10" t="s">
        <v>0</v>
      </c>
      <c r="E38" s="10" t="s">
        <v>0</v>
      </c>
      <c r="F38" s="10" t="s">
        <v>0</v>
      </c>
      <c r="G38" s="10" t="s">
        <v>0</v>
      </c>
      <c r="H38" s="11" t="s">
        <v>0</v>
      </c>
      <c r="I38" s="11" t="s">
        <v>0</v>
      </c>
      <c r="J38" s="11" t="s">
        <v>0</v>
      </c>
      <c r="K38" s="23" t="s">
        <v>0</v>
      </c>
      <c r="L38" s="11" t="s">
        <v>0</v>
      </c>
      <c r="M38" s="3">
        <f t="shared" si="17"/>
        <v>200000</v>
      </c>
      <c r="N38" s="3">
        <f t="shared" si="18"/>
        <v>200000</v>
      </c>
      <c r="O38" s="3">
        <f t="shared" si="18"/>
        <v>200000</v>
      </c>
    </row>
    <row r="39" spans="1:15" ht="78.75" x14ac:dyDescent="0.2">
      <c r="A39" s="17" t="s">
        <v>161</v>
      </c>
      <c r="B39" s="10" t="s">
        <v>160</v>
      </c>
      <c r="C39" s="13" t="s">
        <v>17</v>
      </c>
      <c r="D39" s="10" t="s">
        <v>88</v>
      </c>
      <c r="E39" s="10" t="s">
        <v>0</v>
      </c>
      <c r="F39" s="10" t="s">
        <v>0</v>
      </c>
      <c r="G39" s="10" t="s">
        <v>0</v>
      </c>
      <c r="H39" s="11" t="s">
        <v>0</v>
      </c>
      <c r="I39" s="11" t="s">
        <v>0</v>
      </c>
      <c r="J39" s="11" t="s">
        <v>0</v>
      </c>
      <c r="K39" s="23" t="s">
        <v>0</v>
      </c>
      <c r="L39" s="11" t="s">
        <v>0</v>
      </c>
      <c r="M39" s="3">
        <f t="shared" si="17"/>
        <v>200000</v>
      </c>
      <c r="N39" s="3">
        <f t="shared" si="18"/>
        <v>200000</v>
      </c>
      <c r="O39" s="3">
        <f t="shared" si="18"/>
        <v>200000</v>
      </c>
    </row>
    <row r="40" spans="1:15" ht="31.5" x14ac:dyDescent="0.2">
      <c r="A40" s="17" t="s">
        <v>162</v>
      </c>
      <c r="B40" s="10" t="s">
        <v>160</v>
      </c>
      <c r="C40" s="13" t="s">
        <v>17</v>
      </c>
      <c r="D40" s="10" t="s">
        <v>88</v>
      </c>
      <c r="E40" s="10" t="s">
        <v>163</v>
      </c>
      <c r="F40" s="10" t="s">
        <v>0</v>
      </c>
      <c r="G40" s="10" t="s">
        <v>0</v>
      </c>
      <c r="H40" s="11" t="s">
        <v>0</v>
      </c>
      <c r="I40" s="11" t="s">
        <v>0</v>
      </c>
      <c r="J40" s="11" t="s">
        <v>0</v>
      </c>
      <c r="K40" s="23" t="s">
        <v>0</v>
      </c>
      <c r="L40" s="11" t="s">
        <v>0</v>
      </c>
      <c r="M40" s="3">
        <f t="shared" si="17"/>
        <v>200000</v>
      </c>
      <c r="N40" s="3">
        <f>N41</f>
        <v>200000</v>
      </c>
      <c r="O40" s="3">
        <f>O41</f>
        <v>200000</v>
      </c>
    </row>
    <row r="41" spans="1:15" ht="15.75" x14ac:dyDescent="0.2">
      <c r="A41" s="27" t="s">
        <v>35</v>
      </c>
      <c r="B41" s="10" t="s">
        <v>160</v>
      </c>
      <c r="C41" s="13" t="s">
        <v>17</v>
      </c>
      <c r="D41" s="10" t="s">
        <v>88</v>
      </c>
      <c r="E41" s="10" t="s">
        <v>163</v>
      </c>
      <c r="F41" s="10" t="s">
        <v>36</v>
      </c>
      <c r="G41" s="10" t="s">
        <v>0</v>
      </c>
      <c r="H41" s="10" t="s">
        <v>0</v>
      </c>
      <c r="I41" s="10" t="s">
        <v>0</v>
      </c>
      <c r="J41" s="10" t="s">
        <v>0</v>
      </c>
      <c r="K41" s="24" t="s">
        <v>0</v>
      </c>
      <c r="L41" s="10" t="s">
        <v>0</v>
      </c>
      <c r="M41" s="3">
        <f t="shared" si="17"/>
        <v>200000</v>
      </c>
      <c r="N41" s="3">
        <f t="shared" si="18"/>
        <v>200000</v>
      </c>
      <c r="O41" s="3">
        <f t="shared" si="18"/>
        <v>200000</v>
      </c>
    </row>
    <row r="42" spans="1:15" ht="31.5" x14ac:dyDescent="0.2">
      <c r="A42" s="27" t="s">
        <v>164</v>
      </c>
      <c r="B42" s="10" t="s">
        <v>160</v>
      </c>
      <c r="C42" s="13" t="s">
        <v>17</v>
      </c>
      <c r="D42" s="10" t="s">
        <v>88</v>
      </c>
      <c r="E42" s="10" t="s">
        <v>163</v>
      </c>
      <c r="F42" s="10" t="s">
        <v>36</v>
      </c>
      <c r="G42" s="10" t="s">
        <v>24</v>
      </c>
      <c r="H42" s="10" t="s">
        <v>0</v>
      </c>
      <c r="I42" s="10" t="s">
        <v>0</v>
      </c>
      <c r="J42" s="10" t="s">
        <v>0</v>
      </c>
      <c r="K42" s="24" t="s">
        <v>0</v>
      </c>
      <c r="L42" s="10" t="s">
        <v>0</v>
      </c>
      <c r="M42" s="3">
        <f t="shared" si="17"/>
        <v>200000</v>
      </c>
      <c r="N42" s="3">
        <f t="shared" si="18"/>
        <v>200000</v>
      </c>
      <c r="O42" s="3">
        <f t="shared" si="18"/>
        <v>200000</v>
      </c>
    </row>
    <row r="43" spans="1:15" ht="107.25" customHeight="1" x14ac:dyDescent="0.2">
      <c r="A43" s="17" t="s">
        <v>165</v>
      </c>
      <c r="B43" s="10" t="s">
        <v>160</v>
      </c>
      <c r="C43" s="13" t="s">
        <v>17</v>
      </c>
      <c r="D43" s="10" t="s">
        <v>88</v>
      </c>
      <c r="E43" s="10" t="s">
        <v>163</v>
      </c>
      <c r="F43" s="10" t="s">
        <v>36</v>
      </c>
      <c r="G43" s="10" t="s">
        <v>24</v>
      </c>
      <c r="H43" s="10" t="s">
        <v>166</v>
      </c>
      <c r="I43" s="11" t="s">
        <v>0</v>
      </c>
      <c r="J43" s="11" t="s">
        <v>0</v>
      </c>
      <c r="K43" s="23" t="s">
        <v>0</v>
      </c>
      <c r="L43" s="11" t="s">
        <v>0</v>
      </c>
      <c r="M43" s="3">
        <f t="shared" si="17"/>
        <v>200000</v>
      </c>
      <c r="N43" s="3">
        <f t="shared" si="18"/>
        <v>200000</v>
      </c>
      <c r="O43" s="3">
        <f t="shared" si="18"/>
        <v>200000</v>
      </c>
    </row>
    <row r="44" spans="1:15" ht="102.75" customHeight="1" x14ac:dyDescent="0.2">
      <c r="A44" s="17" t="s">
        <v>167</v>
      </c>
      <c r="B44" s="10" t="s">
        <v>160</v>
      </c>
      <c r="C44" s="13" t="s">
        <v>17</v>
      </c>
      <c r="D44" s="10" t="s">
        <v>88</v>
      </c>
      <c r="E44" s="10" t="s">
        <v>163</v>
      </c>
      <c r="F44" s="10" t="s">
        <v>36</v>
      </c>
      <c r="G44" s="10" t="s">
        <v>24</v>
      </c>
      <c r="H44" s="10" t="s">
        <v>166</v>
      </c>
      <c r="I44" s="10" t="s">
        <v>168</v>
      </c>
      <c r="J44" s="10" t="s">
        <v>0</v>
      </c>
      <c r="K44" s="24" t="s">
        <v>0</v>
      </c>
      <c r="L44" s="10" t="s">
        <v>0</v>
      </c>
      <c r="M44" s="3">
        <f t="shared" si="17"/>
        <v>200000</v>
      </c>
      <c r="N44" s="3">
        <f t="shared" si="18"/>
        <v>200000</v>
      </c>
      <c r="O44" s="3">
        <f t="shared" si="18"/>
        <v>200000</v>
      </c>
    </row>
    <row r="45" spans="1:15" ht="15.75" x14ac:dyDescent="0.2">
      <c r="A45" s="15" t="s">
        <v>384</v>
      </c>
      <c r="B45" s="9" t="s">
        <v>160</v>
      </c>
      <c r="C45" s="14" t="s">
        <v>17</v>
      </c>
      <c r="D45" s="9" t="s">
        <v>88</v>
      </c>
      <c r="E45" s="9" t="s">
        <v>163</v>
      </c>
      <c r="F45" s="9" t="s">
        <v>36</v>
      </c>
      <c r="G45" s="9" t="s">
        <v>24</v>
      </c>
      <c r="H45" s="9" t="s">
        <v>166</v>
      </c>
      <c r="I45" s="9" t="s">
        <v>168</v>
      </c>
      <c r="J45" s="12" t="s">
        <v>0</v>
      </c>
      <c r="K45" s="5" t="s">
        <v>0</v>
      </c>
      <c r="L45" s="12" t="s">
        <v>0</v>
      </c>
      <c r="M45" s="4">
        <v>200000</v>
      </c>
      <c r="N45" s="4">
        <v>200000</v>
      </c>
      <c r="O45" s="4">
        <v>200000</v>
      </c>
    </row>
    <row r="47" spans="1:15" ht="48.75" customHeight="1" x14ac:dyDescent="0.2"/>
    <row r="48" spans="1:15" ht="20.25" x14ac:dyDescent="0.3">
      <c r="A48" s="180" t="s">
        <v>389</v>
      </c>
      <c r="B48" s="180"/>
      <c r="C48" s="180"/>
      <c r="D48" s="180"/>
      <c r="M48" s="177" t="s">
        <v>390</v>
      </c>
      <c r="N48" s="177"/>
      <c r="O48" s="177"/>
    </row>
    <row r="51" spans="1:15" ht="20.25" x14ac:dyDescent="0.2">
      <c r="A51" s="55" t="s">
        <v>391</v>
      </c>
    </row>
    <row r="54" spans="1:15" ht="40.5" x14ac:dyDescent="0.3">
      <c r="A54" s="55" t="s">
        <v>392</v>
      </c>
      <c r="M54" s="177" t="s">
        <v>393</v>
      </c>
      <c r="N54" s="177"/>
      <c r="O54" s="177"/>
    </row>
    <row r="55" spans="1:15" ht="20.25" x14ac:dyDescent="0.3">
      <c r="A55" s="55"/>
      <c r="M55" s="57"/>
      <c r="N55" s="57"/>
      <c r="O55" s="57"/>
    </row>
    <row r="56" spans="1:15" ht="40.5" customHeight="1" x14ac:dyDescent="0.3">
      <c r="A56" s="55"/>
      <c r="M56" s="57"/>
      <c r="N56" s="57"/>
      <c r="O56" s="57"/>
    </row>
    <row r="57" spans="1:15" ht="33" customHeight="1" x14ac:dyDescent="0.2"/>
    <row r="59" spans="1:15" ht="18.75" x14ac:dyDescent="0.3">
      <c r="A59" s="56" t="s">
        <v>394</v>
      </c>
    </row>
    <row r="60" spans="1:15" ht="18.75" x14ac:dyDescent="0.3">
      <c r="A60" s="56" t="s">
        <v>395</v>
      </c>
    </row>
  </sheetData>
  <mergeCells count="6">
    <mergeCell ref="M1:O1"/>
    <mergeCell ref="M54:O54"/>
    <mergeCell ref="A2:O2"/>
    <mergeCell ref="A3:O3"/>
    <mergeCell ref="A48:D48"/>
    <mergeCell ref="M48:O48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Normal="100" zoomScaleSheetLayoutView="100" workbookViewId="0">
      <selection activeCell="A27" sqref="A27"/>
    </sheetView>
  </sheetViews>
  <sheetFormatPr defaultRowHeight="12.75" x14ac:dyDescent="0.2"/>
  <cols>
    <col min="1" max="1" width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18.1640625" style="28" customWidth="1"/>
  </cols>
  <sheetData>
    <row r="1" spans="1:18" ht="56.2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0</v>
      </c>
      <c r="H1" s="6" t="s">
        <v>0</v>
      </c>
      <c r="I1" s="6" t="s">
        <v>0</v>
      </c>
      <c r="J1" s="72"/>
      <c r="K1" s="72"/>
      <c r="L1" s="72"/>
      <c r="M1" s="176" t="s">
        <v>427</v>
      </c>
      <c r="N1" s="176"/>
      <c r="O1" s="176"/>
    </row>
    <row r="2" spans="1:18" ht="51" customHeight="1" x14ac:dyDescent="0.2">
      <c r="A2" s="178" t="s">
        <v>383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8" ht="15.75" x14ac:dyDescent="0.2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8" ht="38.25" x14ac:dyDescent="0.2">
      <c r="A4" s="9" t="s">
        <v>181</v>
      </c>
      <c r="B4" s="9" t="s">
        <v>2</v>
      </c>
      <c r="C4" s="9" t="s">
        <v>196</v>
      </c>
      <c r="D4" s="9" t="s">
        <v>197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2" t="s">
        <v>8</v>
      </c>
      <c r="K4" s="12" t="s">
        <v>9</v>
      </c>
      <c r="L4" s="1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7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184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</row>
    <row r="6" spans="1:18" ht="15.75" x14ac:dyDescent="0.2">
      <c r="A6" s="38" t="s">
        <v>28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22" t="s">
        <v>0</v>
      </c>
      <c r="L6" s="9" t="s">
        <v>0</v>
      </c>
      <c r="M6" s="3">
        <f t="shared" ref="M6:M13" si="0">M7</f>
        <v>59079059</v>
      </c>
      <c r="N6" s="3">
        <f t="shared" ref="N6:O6" si="1">N7</f>
        <v>0</v>
      </c>
      <c r="O6" s="3">
        <f t="shared" si="1"/>
        <v>0</v>
      </c>
      <c r="P6" s="28">
        <f>M6+'Мун. собственность'!M6</f>
        <v>7357665607.4400005</v>
      </c>
      <c r="Q6" s="28">
        <f>N6+'Мун. собственность'!N6</f>
        <v>4127746049.7099996</v>
      </c>
      <c r="R6" s="28">
        <f>O6+'Мун. собственность'!O6</f>
        <v>1694179185.6599998</v>
      </c>
    </row>
    <row r="7" spans="1:18" s="28" customFormat="1" ht="31.5" x14ac:dyDescent="0.2">
      <c r="A7" s="38" t="s">
        <v>119</v>
      </c>
      <c r="B7" s="10" t="s">
        <v>120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1" t="s">
        <v>0</v>
      </c>
      <c r="I7" s="11" t="s">
        <v>0</v>
      </c>
      <c r="J7" s="11" t="s">
        <v>0</v>
      </c>
      <c r="K7" s="23"/>
      <c r="L7" s="11" t="s">
        <v>0</v>
      </c>
      <c r="M7" s="3">
        <f t="shared" si="0"/>
        <v>59079059</v>
      </c>
      <c r="N7" s="3">
        <f t="shared" ref="N7:O7" si="2">N8</f>
        <v>0</v>
      </c>
      <c r="O7" s="3">
        <f t="shared" si="2"/>
        <v>0</v>
      </c>
    </row>
    <row r="8" spans="1:18" s="28" customFormat="1" ht="31.5" x14ac:dyDescent="0.2">
      <c r="A8" s="38" t="s">
        <v>186</v>
      </c>
      <c r="B8" s="10" t="s">
        <v>120</v>
      </c>
      <c r="C8" s="13" t="s">
        <v>17</v>
      </c>
      <c r="D8" s="10" t="s">
        <v>0</v>
      </c>
      <c r="E8" s="10" t="s">
        <v>0</v>
      </c>
      <c r="F8" s="10" t="s">
        <v>0</v>
      </c>
      <c r="G8" s="10" t="s">
        <v>0</v>
      </c>
      <c r="H8" s="11" t="s">
        <v>0</v>
      </c>
      <c r="I8" s="11" t="s">
        <v>0</v>
      </c>
      <c r="J8" s="11" t="s">
        <v>0</v>
      </c>
      <c r="K8" s="23"/>
      <c r="L8" s="11" t="s">
        <v>0</v>
      </c>
      <c r="M8" s="3">
        <f t="shared" si="0"/>
        <v>59079059</v>
      </c>
      <c r="N8" s="3">
        <f t="shared" ref="N8:O13" si="3">N9</f>
        <v>0</v>
      </c>
      <c r="O8" s="3">
        <f t="shared" si="3"/>
        <v>0</v>
      </c>
    </row>
    <row r="9" spans="1:18" s="28" customFormat="1" ht="152.25" customHeight="1" x14ac:dyDescent="0.2">
      <c r="A9" s="58" t="s">
        <v>131</v>
      </c>
      <c r="B9" s="10" t="s">
        <v>120</v>
      </c>
      <c r="C9" s="13" t="s">
        <v>17</v>
      </c>
      <c r="D9" s="10" t="s">
        <v>108</v>
      </c>
      <c r="E9" s="10" t="s">
        <v>0</v>
      </c>
      <c r="F9" s="10" t="s">
        <v>0</v>
      </c>
      <c r="G9" s="10" t="s">
        <v>0</v>
      </c>
      <c r="H9" s="11" t="s">
        <v>0</v>
      </c>
      <c r="I9" s="11" t="s">
        <v>0</v>
      </c>
      <c r="J9" s="11" t="s">
        <v>0</v>
      </c>
      <c r="K9" s="23"/>
      <c r="L9" s="11" t="s">
        <v>0</v>
      </c>
      <c r="M9" s="3">
        <f t="shared" si="0"/>
        <v>59079059</v>
      </c>
      <c r="N9" s="3">
        <f t="shared" si="3"/>
        <v>0</v>
      </c>
      <c r="O9" s="3">
        <f t="shared" si="3"/>
        <v>0</v>
      </c>
    </row>
    <row r="10" spans="1:18" s="28" customFormat="1" ht="31.5" x14ac:dyDescent="0.2">
      <c r="A10" s="38" t="s">
        <v>132</v>
      </c>
      <c r="B10" s="10" t="s">
        <v>120</v>
      </c>
      <c r="C10" s="13" t="s">
        <v>17</v>
      </c>
      <c r="D10" s="10" t="s">
        <v>108</v>
      </c>
      <c r="E10" s="10" t="s">
        <v>133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23"/>
      <c r="L10" s="11" t="s">
        <v>0</v>
      </c>
      <c r="M10" s="3">
        <f t="shared" si="0"/>
        <v>59079059</v>
      </c>
      <c r="N10" s="3">
        <f t="shared" si="3"/>
        <v>0</v>
      </c>
      <c r="O10" s="3">
        <f t="shared" si="3"/>
        <v>0</v>
      </c>
    </row>
    <row r="11" spans="1:18" s="28" customFormat="1" ht="15.75" x14ac:dyDescent="0.2">
      <c r="A11" s="39" t="s">
        <v>123</v>
      </c>
      <c r="B11" s="10" t="s">
        <v>120</v>
      </c>
      <c r="C11" s="13" t="s">
        <v>17</v>
      </c>
      <c r="D11" s="10" t="s">
        <v>108</v>
      </c>
      <c r="E11" s="10" t="s">
        <v>133</v>
      </c>
      <c r="F11" s="10" t="s">
        <v>23</v>
      </c>
      <c r="G11" s="10" t="s">
        <v>0</v>
      </c>
      <c r="H11" s="10" t="s">
        <v>0</v>
      </c>
      <c r="I11" s="10" t="s">
        <v>0</v>
      </c>
      <c r="J11" s="10" t="s">
        <v>0</v>
      </c>
      <c r="K11" s="24"/>
      <c r="L11" s="10" t="s">
        <v>0</v>
      </c>
      <c r="M11" s="3">
        <f t="shared" si="0"/>
        <v>59079059</v>
      </c>
      <c r="N11" s="3">
        <f t="shared" si="3"/>
        <v>0</v>
      </c>
      <c r="O11" s="3">
        <f t="shared" si="3"/>
        <v>0</v>
      </c>
    </row>
    <row r="12" spans="1:18" s="28" customFormat="1" ht="15.75" x14ac:dyDescent="0.2">
      <c r="A12" s="39" t="s">
        <v>134</v>
      </c>
      <c r="B12" s="10" t="s">
        <v>120</v>
      </c>
      <c r="C12" s="13" t="s">
        <v>17</v>
      </c>
      <c r="D12" s="10" t="s">
        <v>108</v>
      </c>
      <c r="E12" s="10" t="s">
        <v>133</v>
      </c>
      <c r="F12" s="10" t="s">
        <v>23</v>
      </c>
      <c r="G12" s="10" t="s">
        <v>50</v>
      </c>
      <c r="H12" s="10" t="s">
        <v>0</v>
      </c>
      <c r="I12" s="10" t="s">
        <v>0</v>
      </c>
      <c r="J12" s="10" t="s">
        <v>0</v>
      </c>
      <c r="K12" s="24"/>
      <c r="L12" s="10" t="s">
        <v>0</v>
      </c>
      <c r="M12" s="3">
        <f t="shared" si="0"/>
        <v>59079059</v>
      </c>
      <c r="N12" s="3">
        <f t="shared" si="3"/>
        <v>0</v>
      </c>
      <c r="O12" s="3">
        <f t="shared" si="3"/>
        <v>0</v>
      </c>
    </row>
    <row r="13" spans="1:18" s="28" customFormat="1" ht="63" x14ac:dyDescent="0.2">
      <c r="A13" s="54" t="s">
        <v>135</v>
      </c>
      <c r="B13" s="10" t="s">
        <v>120</v>
      </c>
      <c r="C13" s="13" t="s">
        <v>17</v>
      </c>
      <c r="D13" s="10" t="s">
        <v>108</v>
      </c>
      <c r="E13" s="10" t="s">
        <v>133</v>
      </c>
      <c r="F13" s="10" t="s">
        <v>23</v>
      </c>
      <c r="G13" s="10" t="s">
        <v>50</v>
      </c>
      <c r="H13" s="10" t="s">
        <v>136</v>
      </c>
      <c r="I13" s="11" t="s">
        <v>0</v>
      </c>
      <c r="J13" s="11" t="s">
        <v>0</v>
      </c>
      <c r="K13" s="23"/>
      <c r="L13" s="11" t="s">
        <v>0</v>
      </c>
      <c r="M13" s="3">
        <f t="shared" si="0"/>
        <v>59079059</v>
      </c>
      <c r="N13" s="3">
        <f t="shared" si="3"/>
        <v>0</v>
      </c>
      <c r="O13" s="3">
        <f t="shared" si="3"/>
        <v>0</v>
      </c>
    </row>
    <row r="14" spans="1:18" s="28" customFormat="1" ht="63" x14ac:dyDescent="0.2">
      <c r="A14" s="38" t="s">
        <v>206</v>
      </c>
      <c r="B14" s="10" t="s">
        <v>120</v>
      </c>
      <c r="C14" s="13" t="s">
        <v>17</v>
      </c>
      <c r="D14" s="10" t="s">
        <v>108</v>
      </c>
      <c r="E14" s="10" t="s">
        <v>133</v>
      </c>
      <c r="F14" s="10" t="s">
        <v>23</v>
      </c>
      <c r="G14" s="10" t="s">
        <v>50</v>
      </c>
      <c r="H14" s="10" t="s">
        <v>136</v>
      </c>
      <c r="I14" s="10" t="s">
        <v>200</v>
      </c>
      <c r="J14" s="10" t="s">
        <v>0</v>
      </c>
      <c r="K14" s="24"/>
      <c r="L14" s="10" t="s">
        <v>0</v>
      </c>
      <c r="M14" s="3">
        <f>M15+M17+M19+M21+M23+M25+M27+M29+M31+M33+M35+M37</f>
        <v>59079059</v>
      </c>
      <c r="N14" s="3">
        <f t="shared" ref="N14:O14" si="4">N15+N17+N19+N21+N23+N25+N27+N29+N31+N33+N35+N37</f>
        <v>0</v>
      </c>
      <c r="O14" s="3">
        <f t="shared" si="4"/>
        <v>0</v>
      </c>
    </row>
    <row r="15" spans="1:18" s="28" customFormat="1" ht="15.75" x14ac:dyDescent="0.2">
      <c r="A15" s="45" t="s">
        <v>169</v>
      </c>
      <c r="B15" s="46"/>
      <c r="C15" s="46"/>
      <c r="D15" s="46"/>
      <c r="E15" s="46"/>
      <c r="F15" s="46"/>
      <c r="G15" s="46"/>
      <c r="H15" s="46"/>
      <c r="I15" s="46"/>
      <c r="J15" s="47"/>
      <c r="K15" s="47"/>
      <c r="L15" s="47"/>
      <c r="M15" s="48">
        <f>M16</f>
        <v>2343287</v>
      </c>
      <c r="N15" s="48">
        <f t="shared" ref="N15:O15" si="5">N16</f>
        <v>0</v>
      </c>
      <c r="O15" s="48">
        <f t="shared" si="5"/>
        <v>0</v>
      </c>
    </row>
    <row r="16" spans="1:18" s="28" customFormat="1" ht="15.75" x14ac:dyDescent="0.2">
      <c r="A16" s="49" t="s">
        <v>384</v>
      </c>
      <c r="B16" s="50" t="s">
        <v>120</v>
      </c>
      <c r="C16" s="50">
        <v>4</v>
      </c>
      <c r="D16" s="50" t="s">
        <v>108</v>
      </c>
      <c r="E16" s="50" t="s">
        <v>133</v>
      </c>
      <c r="F16" s="50" t="s">
        <v>23</v>
      </c>
      <c r="G16" s="50" t="s">
        <v>50</v>
      </c>
      <c r="H16" s="50" t="s">
        <v>136</v>
      </c>
      <c r="I16" s="50" t="s">
        <v>200</v>
      </c>
      <c r="J16" s="51"/>
      <c r="K16" s="51"/>
      <c r="L16" s="51"/>
      <c r="M16" s="52">
        <v>2343287</v>
      </c>
      <c r="N16" s="53"/>
      <c r="O16" s="53"/>
    </row>
    <row r="17" spans="1:15" s="28" customFormat="1" ht="15.75" x14ac:dyDescent="0.2">
      <c r="A17" s="45" t="s">
        <v>370</v>
      </c>
      <c r="B17" s="46"/>
      <c r="C17" s="46"/>
      <c r="D17" s="46"/>
      <c r="E17" s="46"/>
      <c r="F17" s="46"/>
      <c r="G17" s="46"/>
      <c r="H17" s="46"/>
      <c r="I17" s="46"/>
      <c r="J17" s="47"/>
      <c r="K17" s="47"/>
      <c r="L17" s="47"/>
      <c r="M17" s="48">
        <f>M18</f>
        <v>8560606</v>
      </c>
      <c r="N17" s="48">
        <f t="shared" ref="N17:O21" si="6">N18</f>
        <v>0</v>
      </c>
      <c r="O17" s="48">
        <f t="shared" si="6"/>
        <v>0</v>
      </c>
    </row>
    <row r="18" spans="1:15" s="28" customFormat="1" ht="15.75" x14ac:dyDescent="0.2">
      <c r="A18" s="49" t="s">
        <v>384</v>
      </c>
      <c r="B18" s="50" t="s">
        <v>120</v>
      </c>
      <c r="C18" s="50">
        <v>4</v>
      </c>
      <c r="D18" s="50" t="s">
        <v>108</v>
      </c>
      <c r="E18" s="50" t="s">
        <v>133</v>
      </c>
      <c r="F18" s="50" t="s">
        <v>23</v>
      </c>
      <c r="G18" s="50" t="s">
        <v>50</v>
      </c>
      <c r="H18" s="50" t="s">
        <v>136</v>
      </c>
      <c r="I18" s="50" t="s">
        <v>200</v>
      </c>
      <c r="J18" s="51"/>
      <c r="K18" s="51"/>
      <c r="L18" s="51"/>
      <c r="M18" s="52">
        <v>8560606</v>
      </c>
      <c r="N18" s="53"/>
      <c r="O18" s="53"/>
    </row>
    <row r="19" spans="1:15" s="28" customFormat="1" ht="15.75" x14ac:dyDescent="0.2">
      <c r="A19" s="45" t="s">
        <v>360</v>
      </c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8">
        <f>M20</f>
        <v>2042500</v>
      </c>
      <c r="N19" s="48">
        <f t="shared" si="6"/>
        <v>0</v>
      </c>
      <c r="O19" s="48">
        <f t="shared" si="6"/>
        <v>0</v>
      </c>
    </row>
    <row r="20" spans="1:15" s="28" customFormat="1" ht="15.75" x14ac:dyDescent="0.2">
      <c r="A20" s="49" t="s">
        <v>384</v>
      </c>
      <c r="B20" s="50" t="s">
        <v>120</v>
      </c>
      <c r="C20" s="50">
        <v>4</v>
      </c>
      <c r="D20" s="50" t="s">
        <v>108</v>
      </c>
      <c r="E20" s="50" t="s">
        <v>133</v>
      </c>
      <c r="F20" s="50" t="s">
        <v>23</v>
      </c>
      <c r="G20" s="50" t="s">
        <v>50</v>
      </c>
      <c r="H20" s="50" t="s">
        <v>136</v>
      </c>
      <c r="I20" s="50" t="s">
        <v>200</v>
      </c>
      <c r="J20" s="51"/>
      <c r="K20" s="51"/>
      <c r="L20" s="51"/>
      <c r="M20" s="52">
        <v>2042500</v>
      </c>
      <c r="N20" s="53"/>
      <c r="O20" s="53"/>
    </row>
    <row r="21" spans="1:15" s="28" customFormat="1" ht="15.75" x14ac:dyDescent="0.2">
      <c r="A21" s="45" t="s">
        <v>170</v>
      </c>
      <c r="B21" s="46"/>
      <c r="C21" s="46"/>
      <c r="D21" s="46"/>
      <c r="E21" s="46"/>
      <c r="F21" s="46"/>
      <c r="G21" s="46"/>
      <c r="H21" s="46"/>
      <c r="I21" s="46"/>
      <c r="J21" s="47"/>
      <c r="K21" s="47"/>
      <c r="L21" s="47"/>
      <c r="M21" s="48">
        <f>M22</f>
        <v>3037149</v>
      </c>
      <c r="N21" s="48">
        <f t="shared" si="6"/>
        <v>0</v>
      </c>
      <c r="O21" s="48">
        <f t="shared" si="6"/>
        <v>0</v>
      </c>
    </row>
    <row r="22" spans="1:15" s="28" customFormat="1" ht="15.75" x14ac:dyDescent="0.2">
      <c r="A22" s="49" t="s">
        <v>384</v>
      </c>
      <c r="B22" s="50" t="s">
        <v>120</v>
      </c>
      <c r="C22" s="50">
        <v>4</v>
      </c>
      <c r="D22" s="50" t="s">
        <v>108</v>
      </c>
      <c r="E22" s="50" t="s">
        <v>133</v>
      </c>
      <c r="F22" s="50" t="s">
        <v>23</v>
      </c>
      <c r="G22" s="50" t="s">
        <v>50</v>
      </c>
      <c r="H22" s="50" t="s">
        <v>136</v>
      </c>
      <c r="I22" s="50" t="s">
        <v>200</v>
      </c>
      <c r="J22" s="51"/>
      <c r="K22" s="51"/>
      <c r="L22" s="51"/>
      <c r="M22" s="52">
        <v>3037149</v>
      </c>
      <c r="N22" s="53"/>
      <c r="O22" s="53"/>
    </row>
    <row r="23" spans="1:15" s="28" customFormat="1" ht="15.75" x14ac:dyDescent="0.2">
      <c r="A23" s="45" t="s">
        <v>385</v>
      </c>
      <c r="B23" s="46"/>
      <c r="C23" s="46"/>
      <c r="D23" s="46"/>
      <c r="E23" s="46"/>
      <c r="F23" s="46"/>
      <c r="G23" s="46"/>
      <c r="H23" s="46"/>
      <c r="I23" s="46"/>
      <c r="J23" s="47"/>
      <c r="K23" s="47"/>
      <c r="L23" s="47"/>
      <c r="M23" s="48">
        <f>M24</f>
        <v>1238610</v>
      </c>
      <c r="N23" s="48">
        <f t="shared" ref="N23:O23" si="7">N24</f>
        <v>0</v>
      </c>
      <c r="O23" s="48">
        <f t="shared" si="7"/>
        <v>0</v>
      </c>
    </row>
    <row r="24" spans="1:15" s="28" customFormat="1" ht="15.75" x14ac:dyDescent="0.2">
      <c r="A24" s="49" t="s">
        <v>384</v>
      </c>
      <c r="B24" s="50" t="s">
        <v>120</v>
      </c>
      <c r="C24" s="50">
        <v>4</v>
      </c>
      <c r="D24" s="50" t="s">
        <v>108</v>
      </c>
      <c r="E24" s="50" t="s">
        <v>133</v>
      </c>
      <c r="F24" s="50" t="s">
        <v>23</v>
      </c>
      <c r="G24" s="50" t="s">
        <v>50</v>
      </c>
      <c r="H24" s="50" t="s">
        <v>136</v>
      </c>
      <c r="I24" s="50" t="s">
        <v>200</v>
      </c>
      <c r="J24" s="51"/>
      <c r="K24" s="51"/>
      <c r="L24" s="51"/>
      <c r="M24" s="52">
        <v>1238610</v>
      </c>
      <c r="N24" s="53"/>
      <c r="O24" s="53"/>
    </row>
    <row r="25" spans="1:15" s="28" customFormat="1" ht="15.75" x14ac:dyDescent="0.2">
      <c r="A25" s="45" t="s">
        <v>386</v>
      </c>
      <c r="B25" s="46"/>
      <c r="C25" s="46"/>
      <c r="D25" s="46"/>
      <c r="E25" s="46"/>
      <c r="F25" s="46"/>
      <c r="G25" s="46"/>
      <c r="H25" s="46"/>
      <c r="I25" s="46"/>
      <c r="J25" s="47"/>
      <c r="K25" s="47"/>
      <c r="L25" s="47"/>
      <c r="M25" s="48">
        <f>M26</f>
        <v>14608785</v>
      </c>
      <c r="N25" s="48">
        <f t="shared" ref="N25:O25" si="8">N26</f>
        <v>0</v>
      </c>
      <c r="O25" s="48">
        <f t="shared" si="8"/>
        <v>0</v>
      </c>
    </row>
    <row r="26" spans="1:15" s="28" customFormat="1" ht="15.75" x14ac:dyDescent="0.2">
      <c r="A26" s="49" t="s">
        <v>384</v>
      </c>
      <c r="B26" s="50" t="s">
        <v>120</v>
      </c>
      <c r="C26" s="50">
        <v>4</v>
      </c>
      <c r="D26" s="50" t="s">
        <v>108</v>
      </c>
      <c r="E26" s="50" t="s">
        <v>133</v>
      </c>
      <c r="F26" s="50" t="s">
        <v>23</v>
      </c>
      <c r="G26" s="50" t="s">
        <v>50</v>
      </c>
      <c r="H26" s="50" t="s">
        <v>136</v>
      </c>
      <c r="I26" s="50" t="s">
        <v>200</v>
      </c>
      <c r="J26" s="51"/>
      <c r="K26" s="51"/>
      <c r="L26" s="51"/>
      <c r="M26" s="52">
        <v>14608785</v>
      </c>
      <c r="N26" s="53"/>
      <c r="O26" s="53"/>
    </row>
    <row r="27" spans="1:15" s="28" customFormat="1" ht="15.75" x14ac:dyDescent="0.2">
      <c r="A27" s="45" t="s">
        <v>388</v>
      </c>
      <c r="B27" s="46"/>
      <c r="C27" s="46"/>
      <c r="D27" s="46"/>
      <c r="E27" s="46"/>
      <c r="F27" s="46"/>
      <c r="G27" s="46"/>
      <c r="H27" s="46"/>
      <c r="I27" s="46"/>
      <c r="J27" s="47"/>
      <c r="K27" s="47"/>
      <c r="L27" s="47"/>
      <c r="M27" s="48">
        <f>M28</f>
        <v>1350831</v>
      </c>
      <c r="N27" s="48">
        <f t="shared" ref="N27:O31" si="9">N28</f>
        <v>0</v>
      </c>
      <c r="O27" s="48">
        <f t="shared" si="9"/>
        <v>0</v>
      </c>
    </row>
    <row r="28" spans="1:15" s="28" customFormat="1" ht="15.75" x14ac:dyDescent="0.2">
      <c r="A28" s="49" t="s">
        <v>384</v>
      </c>
      <c r="B28" s="50" t="s">
        <v>120</v>
      </c>
      <c r="C28" s="50">
        <v>4</v>
      </c>
      <c r="D28" s="50" t="s">
        <v>108</v>
      </c>
      <c r="E28" s="50" t="s">
        <v>133</v>
      </c>
      <c r="F28" s="50" t="s">
        <v>23</v>
      </c>
      <c r="G28" s="50" t="s">
        <v>50</v>
      </c>
      <c r="H28" s="50" t="s">
        <v>136</v>
      </c>
      <c r="I28" s="50" t="s">
        <v>200</v>
      </c>
      <c r="J28" s="51"/>
      <c r="K28" s="51"/>
      <c r="L28" s="51"/>
      <c r="M28" s="52">
        <v>1350831</v>
      </c>
      <c r="N28" s="52"/>
      <c r="O28" s="52"/>
    </row>
    <row r="29" spans="1:15" s="28" customFormat="1" ht="15.75" x14ac:dyDescent="0.2">
      <c r="A29" s="83" t="s">
        <v>432</v>
      </c>
      <c r="B29" s="46"/>
      <c r="C29" s="46"/>
      <c r="D29" s="46"/>
      <c r="E29" s="46"/>
      <c r="F29" s="46"/>
      <c r="G29" s="46"/>
      <c r="H29" s="46"/>
      <c r="I29" s="46"/>
      <c r="J29" s="47"/>
      <c r="K29" s="47"/>
      <c r="L29" s="47"/>
      <c r="M29" s="48">
        <f>M30</f>
        <v>1155833</v>
      </c>
      <c r="N29" s="48">
        <f t="shared" si="9"/>
        <v>0</v>
      </c>
      <c r="O29" s="48">
        <f t="shared" si="9"/>
        <v>0</v>
      </c>
    </row>
    <row r="30" spans="1:15" s="28" customFormat="1" ht="15.75" x14ac:dyDescent="0.2">
      <c r="A30" s="49" t="s">
        <v>384</v>
      </c>
      <c r="B30" s="50" t="s">
        <v>120</v>
      </c>
      <c r="C30" s="50">
        <v>4</v>
      </c>
      <c r="D30" s="50" t="s">
        <v>108</v>
      </c>
      <c r="E30" s="50" t="s">
        <v>133</v>
      </c>
      <c r="F30" s="50" t="s">
        <v>23</v>
      </c>
      <c r="G30" s="50" t="s">
        <v>50</v>
      </c>
      <c r="H30" s="50" t="s">
        <v>136</v>
      </c>
      <c r="I30" s="50" t="s">
        <v>200</v>
      </c>
      <c r="J30" s="51"/>
      <c r="K30" s="51"/>
      <c r="L30" s="51"/>
      <c r="M30" s="52">
        <v>1155833</v>
      </c>
      <c r="N30" s="52"/>
      <c r="O30" s="52"/>
    </row>
    <row r="31" spans="1:15" s="28" customFormat="1" ht="15.75" x14ac:dyDescent="0.2">
      <c r="A31" s="45" t="s">
        <v>379</v>
      </c>
      <c r="B31" s="46"/>
      <c r="C31" s="46"/>
      <c r="D31" s="46"/>
      <c r="E31" s="46"/>
      <c r="F31" s="46"/>
      <c r="G31" s="46"/>
      <c r="H31" s="46"/>
      <c r="I31" s="46"/>
      <c r="J31" s="47"/>
      <c r="K31" s="47"/>
      <c r="L31" s="47"/>
      <c r="M31" s="48">
        <f>M32</f>
        <v>7668939</v>
      </c>
      <c r="N31" s="48">
        <f t="shared" si="9"/>
        <v>0</v>
      </c>
      <c r="O31" s="48">
        <f t="shared" si="9"/>
        <v>0</v>
      </c>
    </row>
    <row r="32" spans="1:15" s="28" customFormat="1" ht="15.75" x14ac:dyDescent="0.2">
      <c r="A32" s="49" t="s">
        <v>384</v>
      </c>
      <c r="B32" s="50" t="s">
        <v>120</v>
      </c>
      <c r="C32" s="50">
        <v>4</v>
      </c>
      <c r="D32" s="50" t="s">
        <v>108</v>
      </c>
      <c r="E32" s="50" t="s">
        <v>133</v>
      </c>
      <c r="F32" s="50" t="s">
        <v>23</v>
      </c>
      <c r="G32" s="50" t="s">
        <v>50</v>
      </c>
      <c r="H32" s="50" t="s">
        <v>136</v>
      </c>
      <c r="I32" s="50" t="s">
        <v>200</v>
      </c>
      <c r="J32" s="51"/>
      <c r="K32" s="51"/>
      <c r="L32" s="51"/>
      <c r="M32" s="52">
        <v>7668939</v>
      </c>
      <c r="N32" s="52"/>
      <c r="O32" s="52"/>
    </row>
    <row r="33" spans="1:15" s="28" customFormat="1" ht="15.75" x14ac:dyDescent="0.2">
      <c r="A33" s="45" t="s">
        <v>387</v>
      </c>
      <c r="B33" s="46"/>
      <c r="C33" s="46"/>
      <c r="D33" s="46"/>
      <c r="E33" s="46"/>
      <c r="F33" s="46"/>
      <c r="G33" s="46"/>
      <c r="H33" s="46"/>
      <c r="I33" s="46"/>
      <c r="J33" s="47"/>
      <c r="K33" s="47"/>
      <c r="L33" s="47"/>
      <c r="M33" s="48">
        <f>M34</f>
        <v>2556313</v>
      </c>
      <c r="N33" s="48">
        <f t="shared" ref="N33:O33" si="10">N34</f>
        <v>0</v>
      </c>
      <c r="O33" s="48">
        <f t="shared" si="10"/>
        <v>0</v>
      </c>
    </row>
    <row r="34" spans="1:15" s="28" customFormat="1" ht="15.75" x14ac:dyDescent="0.2">
      <c r="A34" s="49" t="s">
        <v>384</v>
      </c>
      <c r="B34" s="50" t="s">
        <v>120</v>
      </c>
      <c r="C34" s="50">
        <v>4</v>
      </c>
      <c r="D34" s="50" t="s">
        <v>108</v>
      </c>
      <c r="E34" s="50" t="s">
        <v>133</v>
      </c>
      <c r="F34" s="50" t="s">
        <v>23</v>
      </c>
      <c r="G34" s="50" t="s">
        <v>50</v>
      </c>
      <c r="H34" s="50" t="s">
        <v>136</v>
      </c>
      <c r="I34" s="50" t="s">
        <v>200</v>
      </c>
      <c r="J34" s="51"/>
      <c r="K34" s="51"/>
      <c r="L34" s="51"/>
      <c r="M34" s="52">
        <v>2556313</v>
      </c>
      <c r="N34" s="53"/>
      <c r="O34" s="53"/>
    </row>
    <row r="35" spans="1:15" s="41" customFormat="1" ht="15.75" x14ac:dyDescent="0.2">
      <c r="A35" s="45" t="s">
        <v>178</v>
      </c>
      <c r="B35" s="46"/>
      <c r="C35" s="46"/>
      <c r="D35" s="46"/>
      <c r="E35" s="46"/>
      <c r="F35" s="46"/>
      <c r="G35" s="46"/>
      <c r="H35" s="46"/>
      <c r="I35" s="46"/>
      <c r="J35" s="47"/>
      <c r="K35" s="47"/>
      <c r="L35" s="47"/>
      <c r="M35" s="48">
        <f>M36</f>
        <v>7212455</v>
      </c>
      <c r="N35" s="48">
        <f t="shared" ref="N35:O35" si="11">N36</f>
        <v>0</v>
      </c>
      <c r="O35" s="48">
        <f t="shared" si="11"/>
        <v>0</v>
      </c>
    </row>
    <row r="36" spans="1:15" s="28" customFormat="1" ht="15.75" x14ac:dyDescent="0.2">
      <c r="A36" s="49" t="s">
        <v>384</v>
      </c>
      <c r="B36" s="50" t="s">
        <v>120</v>
      </c>
      <c r="C36" s="50">
        <v>4</v>
      </c>
      <c r="D36" s="50" t="s">
        <v>108</v>
      </c>
      <c r="E36" s="50" t="s">
        <v>133</v>
      </c>
      <c r="F36" s="50" t="s">
        <v>23</v>
      </c>
      <c r="G36" s="50" t="s">
        <v>50</v>
      </c>
      <c r="H36" s="50" t="s">
        <v>136</v>
      </c>
      <c r="I36" s="50" t="s">
        <v>200</v>
      </c>
      <c r="J36" s="51"/>
      <c r="K36" s="51"/>
      <c r="L36" s="51"/>
      <c r="M36" s="52">
        <v>7212455</v>
      </c>
      <c r="N36" s="53"/>
      <c r="O36" s="53"/>
    </row>
    <row r="37" spans="1:15" s="28" customFormat="1" ht="15.75" x14ac:dyDescent="0.2">
      <c r="A37" s="45" t="s">
        <v>377</v>
      </c>
      <c r="B37" s="46"/>
      <c r="C37" s="46"/>
      <c r="D37" s="46"/>
      <c r="E37" s="46"/>
      <c r="F37" s="46"/>
      <c r="G37" s="46"/>
      <c r="H37" s="46"/>
      <c r="I37" s="46"/>
      <c r="J37" s="47"/>
      <c r="K37" s="47"/>
      <c r="L37" s="47"/>
      <c r="M37" s="48">
        <f>M38</f>
        <v>7303751</v>
      </c>
      <c r="N37" s="48">
        <f t="shared" ref="N37:O37" si="12">N38</f>
        <v>0</v>
      </c>
      <c r="O37" s="48">
        <f t="shared" si="12"/>
        <v>0</v>
      </c>
    </row>
    <row r="38" spans="1:15" s="28" customFormat="1" ht="15.75" x14ac:dyDescent="0.2">
      <c r="A38" s="49" t="s">
        <v>384</v>
      </c>
      <c r="B38" s="50" t="s">
        <v>120</v>
      </c>
      <c r="C38" s="50">
        <v>4</v>
      </c>
      <c r="D38" s="50" t="s">
        <v>108</v>
      </c>
      <c r="E38" s="50" t="s">
        <v>133</v>
      </c>
      <c r="F38" s="50" t="s">
        <v>23</v>
      </c>
      <c r="G38" s="50" t="s">
        <v>50</v>
      </c>
      <c r="H38" s="50" t="s">
        <v>136</v>
      </c>
      <c r="I38" s="50" t="s">
        <v>200</v>
      </c>
      <c r="J38" s="51"/>
      <c r="K38" s="51"/>
      <c r="L38" s="51"/>
      <c r="M38" s="52">
        <v>7303751</v>
      </c>
      <c r="N38" s="53"/>
      <c r="O38" s="53"/>
    </row>
    <row r="40" spans="1:15" ht="38.25" customHeight="1" x14ac:dyDescent="0.2"/>
    <row r="41" spans="1:15" ht="42" customHeight="1" x14ac:dyDescent="0.3">
      <c r="A41" s="180" t="s">
        <v>389</v>
      </c>
      <c r="B41" s="180"/>
      <c r="C41" s="180"/>
      <c r="D41" s="180"/>
      <c r="M41" s="177" t="s">
        <v>390</v>
      </c>
      <c r="N41" s="177"/>
      <c r="O41" s="177"/>
    </row>
    <row r="42" spans="1:15" x14ac:dyDescent="0.2">
      <c r="A42" s="16"/>
    </row>
    <row r="43" spans="1:15" x14ac:dyDescent="0.2">
      <c r="A43" s="16"/>
    </row>
    <row r="44" spans="1:15" ht="20.25" x14ac:dyDescent="0.2">
      <c r="A44" s="55" t="s">
        <v>391</v>
      </c>
    </row>
    <row r="45" spans="1:15" x14ac:dyDescent="0.2">
      <c r="A45" s="16"/>
    </row>
    <row r="46" spans="1:15" x14ac:dyDescent="0.2">
      <c r="A46" s="16"/>
    </row>
    <row r="47" spans="1:15" ht="40.5" x14ac:dyDescent="0.3">
      <c r="A47" s="55" t="s">
        <v>392</v>
      </c>
      <c r="M47" s="177" t="s">
        <v>393</v>
      </c>
      <c r="N47" s="177"/>
      <c r="O47" s="177"/>
    </row>
    <row r="48" spans="1:15" ht="20.25" x14ac:dyDescent="0.3">
      <c r="A48" s="55"/>
      <c r="M48" s="57"/>
      <c r="N48" s="57"/>
      <c r="O48" s="57"/>
    </row>
    <row r="49" spans="1:15" ht="25.5" customHeight="1" x14ac:dyDescent="0.3">
      <c r="A49" s="55"/>
      <c r="M49" s="57"/>
      <c r="N49" s="57"/>
      <c r="O49" s="57"/>
    </row>
    <row r="50" spans="1:15" ht="15" customHeight="1" x14ac:dyDescent="0.3">
      <c r="A50" s="55"/>
      <c r="M50" s="57"/>
      <c r="N50" s="57"/>
      <c r="O50" s="57"/>
    </row>
    <row r="51" spans="1:15" ht="25.5" customHeight="1" x14ac:dyDescent="0.3">
      <c r="A51" s="55"/>
      <c r="M51" s="57"/>
      <c r="N51" s="57"/>
      <c r="O51" s="57"/>
    </row>
    <row r="52" spans="1:15" ht="25.5" customHeight="1" x14ac:dyDescent="0.2">
      <c r="A52" s="16"/>
    </row>
    <row r="53" spans="1:15" x14ac:dyDescent="0.2">
      <c r="A53" s="16"/>
    </row>
    <row r="54" spans="1:15" x14ac:dyDescent="0.2">
      <c r="A54" s="16"/>
    </row>
    <row r="55" spans="1:15" ht="18.75" x14ac:dyDescent="0.3">
      <c r="A55" s="56" t="s">
        <v>394</v>
      </c>
    </row>
    <row r="56" spans="1:15" ht="18.75" x14ac:dyDescent="0.3">
      <c r="A56" s="56" t="s">
        <v>395</v>
      </c>
    </row>
  </sheetData>
  <mergeCells count="6">
    <mergeCell ref="M1:O1"/>
    <mergeCell ref="M47:O47"/>
    <mergeCell ref="A2:O2"/>
    <mergeCell ref="A3:O3"/>
    <mergeCell ref="A41:D41"/>
    <mergeCell ref="M41:O4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2023-05-02T15:07:24Z</dcterms:modified>
</cp:coreProperties>
</file>