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-75" windowWidth="14805" windowHeight="12765" activeTab="1"/>
  </bookViews>
  <sheets>
    <sheet name="Гос. собственность" sheetId="1" r:id="rId1"/>
    <sheet name="Мун. собственность" sheetId="5" r:id="rId2"/>
    <sheet name="Недвижимость гос." sheetId="3" r:id="rId3"/>
    <sheet name="Недвижимость мун." sheetId="6" r:id="rId4"/>
  </sheets>
  <definedNames>
    <definedName name="_xlnm.Print_Titles" localSheetId="0">'Гос. собственность'!$4:$5</definedName>
    <definedName name="_xlnm.Print_Titles" localSheetId="2">'Недвижимость гос.'!$4:$5</definedName>
    <definedName name="_xlnm.Print_Area" localSheetId="0">'Гос. собственность'!$A$1:$O$170</definedName>
    <definedName name="_xlnm.Print_Area" localSheetId="1">'Мун. собственность'!$A$1:$O$337</definedName>
    <definedName name="_xlnm.Print_Area" localSheetId="2">'Недвижимость гос.'!$A$1:$O$46</definedName>
    <definedName name="_xlnm.Print_Area" localSheetId="3">'Недвижимость мун.'!$A$1:$O$39</definedName>
  </definedNames>
  <calcPr calcId="162913"/>
</workbook>
</file>

<file path=xl/calcChain.xml><?xml version="1.0" encoding="utf-8"?>
<calcChain xmlns="http://schemas.openxmlformats.org/spreadsheetml/2006/main">
  <c r="M16" i="1" l="1"/>
  <c r="M128" i="1" l="1"/>
  <c r="N84" i="1" l="1"/>
  <c r="O84" i="1"/>
  <c r="M84" i="1"/>
  <c r="M69" i="1" l="1"/>
  <c r="M139" i="1" l="1"/>
  <c r="N29" i="1" l="1"/>
  <c r="M197" i="5" l="1"/>
  <c r="N25" i="5"/>
  <c r="O25" i="5"/>
  <c r="M25" i="5"/>
  <c r="N75" i="5"/>
  <c r="O75" i="5"/>
  <c r="M75" i="5"/>
  <c r="N29" i="5"/>
  <c r="O29" i="5"/>
  <c r="M29" i="5"/>
  <c r="N36" i="5"/>
  <c r="O36" i="5"/>
  <c r="M36" i="5"/>
  <c r="N39" i="5"/>
  <c r="O39" i="5"/>
  <c r="M39" i="5"/>
  <c r="N41" i="5"/>
  <c r="O41" i="5"/>
  <c r="M41" i="5"/>
  <c r="N45" i="5"/>
  <c r="O45" i="5"/>
  <c r="M45" i="5"/>
  <c r="N47" i="5"/>
  <c r="O47" i="5"/>
  <c r="M47" i="5"/>
  <c r="N50" i="5"/>
  <c r="O50" i="5"/>
  <c r="M50" i="5"/>
  <c r="N54" i="5"/>
  <c r="O54" i="5"/>
  <c r="M54" i="5"/>
  <c r="N57" i="5"/>
  <c r="O57" i="5"/>
  <c r="M57" i="5"/>
  <c r="N61" i="5"/>
  <c r="O61" i="5"/>
  <c r="M61" i="5"/>
  <c r="N64" i="5"/>
  <c r="O64" i="5"/>
  <c r="M64" i="5"/>
  <c r="N66" i="5"/>
  <c r="O66" i="5"/>
  <c r="M66" i="5"/>
  <c r="N68" i="5"/>
  <c r="O68" i="5"/>
  <c r="M68" i="5"/>
  <c r="N79" i="5"/>
  <c r="O79" i="5"/>
  <c r="M79" i="5"/>
  <c r="N82" i="5"/>
  <c r="O82" i="5"/>
  <c r="M82" i="5"/>
  <c r="N86" i="5"/>
  <c r="O86" i="5"/>
  <c r="M86" i="5"/>
  <c r="N90" i="5"/>
  <c r="O90" i="5"/>
  <c r="M90" i="5"/>
  <c r="N92" i="5"/>
  <c r="O92" i="5"/>
  <c r="M92" i="5"/>
  <c r="N94" i="5"/>
  <c r="O94" i="5"/>
  <c r="M94" i="5"/>
  <c r="N96" i="5"/>
  <c r="O96" i="5"/>
  <c r="M96" i="5"/>
  <c r="N99" i="5"/>
  <c r="O99" i="5"/>
  <c r="M99" i="5"/>
  <c r="N101" i="5"/>
  <c r="O101" i="5"/>
  <c r="M101" i="5"/>
  <c r="N103" i="5"/>
  <c r="O103" i="5"/>
  <c r="M103" i="5"/>
  <c r="N105" i="5"/>
  <c r="O105" i="5"/>
  <c r="M105" i="5"/>
  <c r="N115" i="5"/>
  <c r="O115" i="5"/>
  <c r="M115" i="5"/>
  <c r="N133" i="5"/>
  <c r="O133" i="5"/>
  <c r="M133" i="5"/>
  <c r="N117" i="5"/>
  <c r="O117" i="5"/>
  <c r="M117" i="5"/>
  <c r="N119" i="5"/>
  <c r="O119" i="5"/>
  <c r="M119" i="5"/>
  <c r="N121" i="5"/>
  <c r="O121" i="5"/>
  <c r="M121" i="5"/>
  <c r="N123" i="5"/>
  <c r="O123" i="5"/>
  <c r="M123" i="5"/>
  <c r="N125" i="5"/>
  <c r="O125" i="5"/>
  <c r="M125" i="5"/>
  <c r="N127" i="5"/>
  <c r="O127" i="5"/>
  <c r="M127" i="5"/>
  <c r="N129" i="5"/>
  <c r="O129" i="5"/>
  <c r="M129" i="5"/>
  <c r="N131" i="5"/>
  <c r="O131" i="5"/>
  <c r="M131" i="5"/>
  <c r="N135" i="5"/>
  <c r="O135" i="5"/>
  <c r="M135" i="5"/>
  <c r="N137" i="5"/>
  <c r="O137" i="5"/>
  <c r="M137" i="5"/>
  <c r="N139" i="5"/>
  <c r="O139" i="5"/>
  <c r="M139" i="5"/>
  <c r="N141" i="5"/>
  <c r="O141" i="5"/>
  <c r="M141" i="5"/>
  <c r="N143" i="5"/>
  <c r="O143" i="5"/>
  <c r="M143" i="5"/>
  <c r="N145" i="5"/>
  <c r="O145" i="5"/>
  <c r="M145" i="5"/>
  <c r="N153" i="5"/>
  <c r="O153" i="5"/>
  <c r="M153" i="5"/>
  <c r="N155" i="5"/>
  <c r="O155" i="5"/>
  <c r="M155" i="5"/>
  <c r="N158" i="5"/>
  <c r="O158" i="5"/>
  <c r="M158" i="5"/>
  <c r="N160" i="5"/>
  <c r="O160" i="5"/>
  <c r="M160" i="5"/>
  <c r="N162" i="5"/>
  <c r="O162" i="5"/>
  <c r="M162" i="5"/>
  <c r="N164" i="5"/>
  <c r="O164" i="5"/>
  <c r="M164" i="5"/>
  <c r="N166" i="5"/>
  <c r="O166" i="5"/>
  <c r="M166" i="5"/>
  <c r="N168" i="5"/>
  <c r="O168" i="5"/>
  <c r="M168" i="5"/>
  <c r="N170" i="5"/>
  <c r="O170" i="5"/>
  <c r="M170" i="5"/>
  <c r="M24" i="5" l="1"/>
  <c r="N24" i="5"/>
  <c r="O152" i="5"/>
  <c r="M152" i="5"/>
  <c r="M151" i="5" s="1"/>
  <c r="M150" i="5" s="1"/>
  <c r="M149" i="5" s="1"/>
  <c r="M148" i="5" s="1"/>
  <c r="M147" i="5" s="1"/>
  <c r="N152" i="5"/>
  <c r="N151" i="5" s="1"/>
  <c r="N150" i="5" s="1"/>
  <c r="N149" i="5" s="1"/>
  <c r="N148" i="5" s="1"/>
  <c r="N147" i="5" s="1"/>
  <c r="O24" i="5"/>
  <c r="M114" i="5"/>
  <c r="M113" i="5" s="1"/>
  <c r="M112" i="5" s="1"/>
  <c r="M111" i="5" s="1"/>
  <c r="M110" i="5" s="1"/>
  <c r="M109" i="5" s="1"/>
  <c r="N114" i="5"/>
  <c r="N113" i="5" s="1"/>
  <c r="N112" i="5" s="1"/>
  <c r="N111" i="5" s="1"/>
  <c r="N110" i="5" s="1"/>
  <c r="N109" i="5" s="1"/>
  <c r="O114" i="5"/>
  <c r="O113" i="5" s="1"/>
  <c r="O112" i="5" s="1"/>
  <c r="O111" i="5" s="1"/>
  <c r="O110" i="5" s="1"/>
  <c r="O109" i="5" s="1"/>
  <c r="O151" i="5"/>
  <c r="O150" i="5" s="1"/>
  <c r="O149" i="5" s="1"/>
  <c r="O148" i="5" s="1"/>
  <c r="O147" i="5" s="1"/>
  <c r="M108" i="5" l="1"/>
  <c r="N108" i="5"/>
  <c r="O108" i="5"/>
  <c r="N15" i="1"/>
  <c r="O15" i="1"/>
  <c r="M15" i="1"/>
  <c r="N168" i="1"/>
  <c r="N188" i="5" l="1"/>
  <c r="O126" i="1" l="1"/>
  <c r="N126" i="1"/>
  <c r="M126" i="1"/>
  <c r="N231" i="5"/>
  <c r="O231" i="5"/>
  <c r="M231" i="5"/>
  <c r="N104" i="1"/>
  <c r="N103" i="1" s="1"/>
  <c r="N102" i="1" s="1"/>
  <c r="N101" i="1" s="1"/>
  <c r="N100" i="1" s="1"/>
  <c r="N99" i="1" s="1"/>
  <c r="N98" i="1" s="1"/>
  <c r="N97" i="1" s="1"/>
  <c r="O104" i="1"/>
  <c r="O103" i="1" s="1"/>
  <c r="O102" i="1" s="1"/>
  <c r="O101" i="1" s="1"/>
  <c r="O100" i="1" s="1"/>
  <c r="O99" i="1" s="1"/>
  <c r="O98" i="1" s="1"/>
  <c r="O97" i="1" s="1"/>
  <c r="M104" i="1"/>
  <c r="M103" i="1" s="1"/>
  <c r="M102" i="1" s="1"/>
  <c r="M101" i="1" s="1"/>
  <c r="M100" i="1" s="1"/>
  <c r="M99" i="1" s="1"/>
  <c r="M98" i="1" s="1"/>
  <c r="M97" i="1" s="1"/>
  <c r="N233" i="5"/>
  <c r="O233" i="5"/>
  <c r="M234" i="5"/>
  <c r="M233" i="5" s="1"/>
  <c r="M230" i="5" l="1"/>
  <c r="M229" i="5" s="1"/>
  <c r="M228" i="5" s="1"/>
  <c r="M227" i="5" s="1"/>
  <c r="M226" i="5" s="1"/>
  <c r="M225" i="5" s="1"/>
  <c r="O230" i="5"/>
  <c r="O229" i="5" s="1"/>
  <c r="O228" i="5" s="1"/>
  <c r="O227" i="5" s="1"/>
  <c r="O226" i="5" s="1"/>
  <c r="O225" i="5" s="1"/>
  <c r="N230" i="5"/>
  <c r="N229" i="5"/>
  <c r="N228" i="5" s="1"/>
  <c r="N227" i="5" s="1"/>
  <c r="N226" i="5" s="1"/>
  <c r="N225" i="5" s="1"/>
  <c r="N276" i="5" l="1"/>
  <c r="N275" i="5" s="1"/>
  <c r="O276" i="5"/>
  <c r="O275" i="5" s="1"/>
  <c r="M276" i="5"/>
  <c r="M275" i="5" s="1"/>
  <c r="N272" i="5"/>
  <c r="N271" i="5" s="1"/>
  <c r="N270" i="5" s="1"/>
  <c r="O272" i="5"/>
  <c r="O271" i="5" s="1"/>
  <c r="O270" i="5" s="1"/>
  <c r="M272" i="5"/>
  <c r="M271" i="5" s="1"/>
  <c r="M270" i="5" s="1"/>
  <c r="M282" i="5" l="1"/>
  <c r="O197" i="5" l="1"/>
  <c r="N197" i="5"/>
  <c r="N138" i="1"/>
  <c r="O138" i="1"/>
  <c r="M138" i="1"/>
  <c r="N45" i="1"/>
  <c r="M143" i="1"/>
  <c r="M168" i="1"/>
  <c r="N291" i="5"/>
  <c r="N290" i="5" s="1"/>
  <c r="N289" i="5" s="1"/>
  <c r="O291" i="5"/>
  <c r="O290" i="5" s="1"/>
  <c r="O289" i="5" s="1"/>
  <c r="M291" i="5"/>
  <c r="M290" i="5" s="1"/>
  <c r="M289" i="5" s="1"/>
  <c r="N113" i="1" l="1"/>
  <c r="N112" i="1" s="1"/>
  <c r="N111" i="1" s="1"/>
  <c r="N110" i="1" s="1"/>
  <c r="N109" i="1" s="1"/>
  <c r="N108" i="1" s="1"/>
  <c r="N107" i="1" s="1"/>
  <c r="O113" i="1"/>
  <c r="O112" i="1" s="1"/>
  <c r="O111" i="1" s="1"/>
  <c r="O110" i="1" s="1"/>
  <c r="O109" i="1" s="1"/>
  <c r="O108" i="1" s="1"/>
  <c r="O107" i="1" s="1"/>
  <c r="M113" i="1"/>
  <c r="N252" i="5" l="1"/>
  <c r="O252" i="5"/>
  <c r="M252" i="5"/>
  <c r="N94" i="1" l="1"/>
  <c r="N93" i="1" s="1"/>
  <c r="N92" i="1" s="1"/>
  <c r="N91" i="1" s="1"/>
  <c r="N90" i="1" s="1"/>
  <c r="N89" i="1" s="1"/>
  <c r="N88" i="1" s="1"/>
  <c r="N87" i="1" s="1"/>
  <c r="N86" i="1" s="1"/>
  <c r="O94" i="1"/>
  <c r="O93" i="1" s="1"/>
  <c r="O92" i="1" s="1"/>
  <c r="O91" i="1" s="1"/>
  <c r="O90" i="1" s="1"/>
  <c r="O89" i="1" s="1"/>
  <c r="O88" i="1" s="1"/>
  <c r="O87" i="1" s="1"/>
  <c r="O86" i="1" s="1"/>
  <c r="M94" i="1"/>
  <c r="M93" i="1" s="1"/>
  <c r="M92" i="1" s="1"/>
  <c r="M91" i="1" s="1"/>
  <c r="M90" i="1" s="1"/>
  <c r="M89" i="1" s="1"/>
  <c r="M88" i="1" s="1"/>
  <c r="M87" i="1" s="1"/>
  <c r="M86" i="1" s="1"/>
  <c r="M207" i="5"/>
  <c r="N211" i="5"/>
  <c r="O211" i="5"/>
  <c r="M211" i="5"/>
  <c r="N213" i="5"/>
  <c r="O213" i="5"/>
  <c r="M213" i="5"/>
  <c r="M188" i="5"/>
  <c r="M45" i="1"/>
  <c r="M37" i="1"/>
  <c r="M210" i="5" l="1"/>
  <c r="M209" i="5" s="1"/>
  <c r="M208" i="5" s="1"/>
  <c r="O210" i="5"/>
  <c r="O209" i="5" s="1"/>
  <c r="O208" i="5" s="1"/>
  <c r="N210" i="5"/>
  <c r="N209" i="5" s="1"/>
  <c r="N208" i="5" s="1"/>
  <c r="P296" i="5" l="1"/>
  <c r="N334" i="5" l="1"/>
  <c r="O334" i="5"/>
  <c r="M334" i="5"/>
  <c r="N15" i="5"/>
  <c r="N14" i="5" s="1"/>
  <c r="O15" i="5"/>
  <c r="O14" i="5" s="1"/>
  <c r="M15" i="5"/>
  <c r="M14" i="5" s="1"/>
  <c r="O31" i="6" l="1"/>
  <c r="N31" i="6"/>
  <c r="M31" i="6"/>
  <c r="O27" i="6"/>
  <c r="N27" i="6"/>
  <c r="M27" i="6"/>
  <c r="O19" i="6"/>
  <c r="N19" i="6"/>
  <c r="M19" i="6"/>
  <c r="M21" i="6"/>
  <c r="N21" i="6"/>
  <c r="O21" i="6"/>
  <c r="N35" i="6"/>
  <c r="O35" i="6"/>
  <c r="M35" i="6"/>
  <c r="O37" i="6" l="1"/>
  <c r="N37" i="6"/>
  <c r="M37" i="6"/>
  <c r="O33" i="6"/>
  <c r="N33" i="6"/>
  <c r="M33" i="6"/>
  <c r="O29" i="6"/>
  <c r="N29" i="6"/>
  <c r="M29" i="6"/>
  <c r="O25" i="6"/>
  <c r="N25" i="6"/>
  <c r="M25" i="6"/>
  <c r="O23" i="6"/>
  <c r="N23" i="6"/>
  <c r="M23" i="6"/>
  <c r="O17" i="6"/>
  <c r="N17" i="6"/>
  <c r="M17" i="6"/>
  <c r="O15" i="6"/>
  <c r="N15" i="6"/>
  <c r="N14" i="6" s="1"/>
  <c r="M15" i="6"/>
  <c r="N13" i="6"/>
  <c r="N12" i="6" s="1"/>
  <c r="N11" i="6" s="1"/>
  <c r="N10" i="6" s="1"/>
  <c r="N9" i="6" s="1"/>
  <c r="N8" i="6" s="1"/>
  <c r="N7" i="6" s="1"/>
  <c r="N6" i="6" s="1"/>
  <c r="N180" i="5"/>
  <c r="N179" i="5" s="1"/>
  <c r="O180" i="5"/>
  <c r="O179" i="5" s="1"/>
  <c r="M180" i="5"/>
  <c r="M179" i="5" s="1"/>
  <c r="N187" i="5"/>
  <c r="N186" i="5" s="1"/>
  <c r="N185" i="5" s="1"/>
  <c r="N184" i="5" s="1"/>
  <c r="N183" i="5" s="1"/>
  <c r="N182" i="5" s="1"/>
  <c r="O187" i="5"/>
  <c r="O186" i="5" s="1"/>
  <c r="O185" i="5" s="1"/>
  <c r="O184" i="5" s="1"/>
  <c r="O183" i="5" s="1"/>
  <c r="O182" i="5" s="1"/>
  <c r="M187" i="5"/>
  <c r="M186" i="5" s="1"/>
  <c r="M185" i="5" s="1"/>
  <c r="M184" i="5" s="1"/>
  <c r="M183" i="5" s="1"/>
  <c r="M182" i="5" s="1"/>
  <c r="N196" i="5"/>
  <c r="N195" i="5" s="1"/>
  <c r="N194" i="5" s="1"/>
  <c r="N193" i="5" s="1"/>
  <c r="N192" i="5" s="1"/>
  <c r="N191" i="5" s="1"/>
  <c r="N190" i="5" s="1"/>
  <c r="N189" i="5" s="1"/>
  <c r="O196" i="5"/>
  <c r="O195" i="5" s="1"/>
  <c r="O194" i="5" s="1"/>
  <c r="O193" i="5" s="1"/>
  <c r="O192" i="5" s="1"/>
  <c r="O191" i="5" s="1"/>
  <c r="O190" i="5" s="1"/>
  <c r="O189" i="5" s="1"/>
  <c r="M196" i="5"/>
  <c r="M195" i="5" s="1"/>
  <c r="M194" i="5" s="1"/>
  <c r="M193" i="5" s="1"/>
  <c r="M192" i="5" s="1"/>
  <c r="M191" i="5" s="1"/>
  <c r="M190" i="5" s="1"/>
  <c r="M189" i="5" s="1"/>
  <c r="N206" i="5"/>
  <c r="N205" i="5" s="1"/>
  <c r="N204" i="5" s="1"/>
  <c r="N203" i="5" s="1"/>
  <c r="O206" i="5"/>
  <c r="O205" i="5" s="1"/>
  <c r="O204" i="5" s="1"/>
  <c r="O203" i="5" s="1"/>
  <c r="M206" i="5"/>
  <c r="M205" i="5" s="1"/>
  <c r="M204" i="5" s="1"/>
  <c r="M203" i="5" s="1"/>
  <c r="N223" i="5"/>
  <c r="N222" i="5" s="1"/>
  <c r="N221" i="5" s="1"/>
  <c r="N220" i="5" s="1"/>
  <c r="N219" i="5" s="1"/>
  <c r="N218" i="5" s="1"/>
  <c r="N217" i="5" s="1"/>
  <c r="N216" i="5" s="1"/>
  <c r="O223" i="5"/>
  <c r="O222" i="5" s="1"/>
  <c r="O221" i="5" s="1"/>
  <c r="O220" i="5" s="1"/>
  <c r="O219" i="5" s="1"/>
  <c r="O218" i="5" s="1"/>
  <c r="O217" i="5" s="1"/>
  <c r="O216" i="5" s="1"/>
  <c r="M223" i="5"/>
  <c r="M222" i="5" s="1"/>
  <c r="M221" i="5" s="1"/>
  <c r="M220" i="5" s="1"/>
  <c r="M219" i="5" s="1"/>
  <c r="M218" i="5" s="1"/>
  <c r="M217" i="5" s="1"/>
  <c r="M216" i="5" s="1"/>
  <c r="N242" i="5"/>
  <c r="N241" i="5" s="1"/>
  <c r="N240" i="5" s="1"/>
  <c r="N239" i="5" s="1"/>
  <c r="N238" i="5" s="1"/>
  <c r="N237" i="5" s="1"/>
  <c r="N236" i="5" s="1"/>
  <c r="O242" i="5"/>
  <c r="O241" i="5" s="1"/>
  <c r="O240" i="5" s="1"/>
  <c r="O239" i="5" s="1"/>
  <c r="O238" i="5" s="1"/>
  <c r="O237" i="5" s="1"/>
  <c r="O236" i="5" s="1"/>
  <c r="M242" i="5"/>
  <c r="M241" i="5" s="1"/>
  <c r="M240" i="5" s="1"/>
  <c r="M239" i="5" s="1"/>
  <c r="M238" i="5" s="1"/>
  <c r="M237" i="5" s="1"/>
  <c r="M236" i="5" s="1"/>
  <c r="N250" i="5"/>
  <c r="O250" i="5"/>
  <c r="M250" i="5"/>
  <c r="N254" i="5"/>
  <c r="O254" i="5"/>
  <c r="M254" i="5"/>
  <c r="N262" i="5"/>
  <c r="O262" i="5"/>
  <c r="M262" i="5"/>
  <c r="N264" i="5"/>
  <c r="O264" i="5"/>
  <c r="M264" i="5"/>
  <c r="M14" i="6" l="1"/>
  <c r="M13" i="6" s="1"/>
  <c r="M12" i="6" s="1"/>
  <c r="M11" i="6" s="1"/>
  <c r="M10" i="6" s="1"/>
  <c r="M9" i="6" s="1"/>
  <c r="M8" i="6" s="1"/>
  <c r="M7" i="6" s="1"/>
  <c r="M6" i="6" s="1"/>
  <c r="O14" i="6"/>
  <c r="O13" i="6" s="1"/>
  <c r="O12" i="6" s="1"/>
  <c r="O11" i="6" s="1"/>
  <c r="O10" i="6" s="1"/>
  <c r="O9" i="6" s="1"/>
  <c r="O8" i="6" s="1"/>
  <c r="O7" i="6" s="1"/>
  <c r="O6" i="6" s="1"/>
  <c r="M249" i="5"/>
  <c r="N249" i="5"/>
  <c r="O249" i="5"/>
  <c r="N202" i="5"/>
  <c r="N201" i="5" s="1"/>
  <c r="N200" i="5" s="1"/>
  <c r="N199" i="5" s="1"/>
  <c r="N198" i="5" s="1"/>
  <c r="O202" i="5"/>
  <c r="O201" i="5" s="1"/>
  <c r="O200" i="5" s="1"/>
  <c r="O199" i="5" s="1"/>
  <c r="O198" i="5" s="1"/>
  <c r="M202" i="5"/>
  <c r="M201" i="5" s="1"/>
  <c r="M200" i="5" s="1"/>
  <c r="M199" i="5" s="1"/>
  <c r="M198" i="5" s="1"/>
  <c r="M261" i="5"/>
  <c r="M260" i="5" s="1"/>
  <c r="M259" i="5" s="1"/>
  <c r="M258" i="5" s="1"/>
  <c r="M257" i="5" s="1"/>
  <c r="M256" i="5" s="1"/>
  <c r="N261" i="5"/>
  <c r="N260" i="5" s="1"/>
  <c r="N259" i="5" s="1"/>
  <c r="N258" i="5" s="1"/>
  <c r="N257" i="5" s="1"/>
  <c r="N256" i="5" s="1"/>
  <c r="M248" i="5"/>
  <c r="M247" i="5" s="1"/>
  <c r="M246" i="5" s="1"/>
  <c r="M245" i="5" s="1"/>
  <c r="M244" i="5" s="1"/>
  <c r="N248" i="5"/>
  <c r="N247" i="5" s="1"/>
  <c r="N246" i="5" s="1"/>
  <c r="N245" i="5" s="1"/>
  <c r="N244" i="5" s="1"/>
  <c r="M178" i="5"/>
  <c r="M177" i="5" s="1"/>
  <c r="M176" i="5" s="1"/>
  <c r="M175" i="5" s="1"/>
  <c r="M174" i="5" s="1"/>
  <c r="M173" i="5" s="1"/>
  <c r="M172" i="5" s="1"/>
  <c r="N178" i="5"/>
  <c r="N177" i="5" s="1"/>
  <c r="N176" i="5" s="1"/>
  <c r="N175" i="5" s="1"/>
  <c r="N174" i="5" s="1"/>
  <c r="N173" i="5" s="1"/>
  <c r="N172" i="5" s="1"/>
  <c r="O178" i="5"/>
  <c r="O177" i="5" s="1"/>
  <c r="O176" i="5" s="1"/>
  <c r="O175" i="5" s="1"/>
  <c r="O174" i="5" s="1"/>
  <c r="O173" i="5" s="1"/>
  <c r="O172" i="5" s="1"/>
  <c r="O261" i="5"/>
  <c r="O260" i="5" s="1"/>
  <c r="O259" i="5" s="1"/>
  <c r="O258" i="5" s="1"/>
  <c r="O257" i="5" s="1"/>
  <c r="O256" i="5" s="1"/>
  <c r="O248" i="5"/>
  <c r="O247" i="5" s="1"/>
  <c r="O246" i="5" s="1"/>
  <c r="O245" i="5" s="1"/>
  <c r="O244" i="5" s="1"/>
  <c r="M274" i="5" l="1"/>
  <c r="N274" i="5"/>
  <c r="O274" i="5"/>
  <c r="N281" i="5" l="1"/>
  <c r="N280" i="5" s="1"/>
  <c r="N279" i="5" s="1"/>
  <c r="N269" i="5" s="1"/>
  <c r="O281" i="5"/>
  <c r="O280" i="5" s="1"/>
  <c r="O279" i="5" s="1"/>
  <c r="M281" i="5"/>
  <c r="M280" i="5" s="1"/>
  <c r="M279" i="5" s="1"/>
  <c r="N295" i="5"/>
  <c r="N294" i="5" s="1"/>
  <c r="N293" i="5" s="1"/>
  <c r="O295" i="5"/>
  <c r="O294" i="5" s="1"/>
  <c r="O293" i="5" s="1"/>
  <c r="M295" i="5"/>
  <c r="M294" i="5" s="1"/>
  <c r="M293" i="5" s="1"/>
  <c r="N304" i="5"/>
  <c r="N303" i="5" s="1"/>
  <c r="N302" i="5" s="1"/>
  <c r="O304" i="5"/>
  <c r="O303" i="5" s="1"/>
  <c r="O302" i="5" s="1"/>
  <c r="M304" i="5"/>
  <c r="M303" i="5" s="1"/>
  <c r="M302" i="5" s="1"/>
  <c r="N308" i="5"/>
  <c r="N307" i="5" s="1"/>
  <c r="N306" i="5" s="1"/>
  <c r="O308" i="5"/>
  <c r="O307" i="5" s="1"/>
  <c r="O306" i="5" s="1"/>
  <c r="M308" i="5"/>
  <c r="M307" i="5" s="1"/>
  <c r="M306" i="5" s="1"/>
  <c r="N318" i="5"/>
  <c r="O318" i="5"/>
  <c r="M318" i="5"/>
  <c r="N320" i="5"/>
  <c r="O320" i="5"/>
  <c r="M320" i="5"/>
  <c r="N324" i="5"/>
  <c r="N323" i="5" s="1"/>
  <c r="N322" i="5" s="1"/>
  <c r="O324" i="5"/>
  <c r="O323" i="5" s="1"/>
  <c r="O322" i="5" s="1"/>
  <c r="M324" i="5"/>
  <c r="M323" i="5" s="1"/>
  <c r="M322" i="5" s="1"/>
  <c r="N333" i="5"/>
  <c r="N332" i="5" s="1"/>
  <c r="N331" i="5" s="1"/>
  <c r="N330" i="5" s="1"/>
  <c r="N329" i="5" s="1"/>
  <c r="N328" i="5" s="1"/>
  <c r="N327" i="5" s="1"/>
  <c r="N326" i="5" s="1"/>
  <c r="O333" i="5"/>
  <c r="O332" i="5" s="1"/>
  <c r="O331" i="5" s="1"/>
  <c r="O330" i="5" s="1"/>
  <c r="O329" i="5" s="1"/>
  <c r="O328" i="5" s="1"/>
  <c r="O327" i="5" s="1"/>
  <c r="O326" i="5" s="1"/>
  <c r="M333" i="5"/>
  <c r="M332" i="5" s="1"/>
  <c r="M331" i="5" s="1"/>
  <c r="M330" i="5" s="1"/>
  <c r="M329" i="5" s="1"/>
  <c r="M328" i="5" s="1"/>
  <c r="M327" i="5" s="1"/>
  <c r="M326" i="5" s="1"/>
  <c r="N13" i="5"/>
  <c r="N12" i="5" s="1"/>
  <c r="N11" i="5" s="1"/>
  <c r="N10" i="5" s="1"/>
  <c r="N9" i="5" s="1"/>
  <c r="N8" i="5" s="1"/>
  <c r="N7" i="5" s="1"/>
  <c r="O13" i="5"/>
  <c r="O12" i="5" s="1"/>
  <c r="O11" i="5" s="1"/>
  <c r="O10" i="5" s="1"/>
  <c r="O9" i="5" s="1"/>
  <c r="O8" i="5" s="1"/>
  <c r="O7" i="5" s="1"/>
  <c r="M13" i="5"/>
  <c r="M12" i="5" s="1"/>
  <c r="M11" i="5" s="1"/>
  <c r="M10" i="5" s="1"/>
  <c r="M9" i="5" s="1"/>
  <c r="M8" i="5" s="1"/>
  <c r="M7" i="5" s="1"/>
  <c r="O288" i="5" l="1"/>
  <c r="O287" i="5" s="1"/>
  <c r="O286" i="5" s="1"/>
  <c r="O285" i="5" s="1"/>
  <c r="O284" i="5" s="1"/>
  <c r="N268" i="5"/>
  <c r="N267" i="5" s="1"/>
  <c r="N266" i="5" s="1"/>
  <c r="N235" i="5" s="1"/>
  <c r="N215" i="5" s="1"/>
  <c r="M269" i="5"/>
  <c r="M268" i="5" s="1"/>
  <c r="M267" i="5" s="1"/>
  <c r="M266" i="5" s="1"/>
  <c r="M235" i="5" s="1"/>
  <c r="M215" i="5" s="1"/>
  <c r="M288" i="5"/>
  <c r="M287" i="5" s="1"/>
  <c r="M286" i="5" s="1"/>
  <c r="M285" i="5" s="1"/>
  <c r="M284" i="5" s="1"/>
  <c r="N288" i="5"/>
  <c r="N287" i="5" s="1"/>
  <c r="N286" i="5" s="1"/>
  <c r="N285" i="5" s="1"/>
  <c r="N284" i="5" s="1"/>
  <c r="O269" i="5"/>
  <c r="O268" i="5" s="1"/>
  <c r="O267" i="5" s="1"/>
  <c r="O266" i="5" s="1"/>
  <c r="O235" i="5" s="1"/>
  <c r="O215" i="5" s="1"/>
  <c r="O301" i="5"/>
  <c r="O300" i="5" s="1"/>
  <c r="O299" i="5" s="1"/>
  <c r="O298" i="5" s="1"/>
  <c r="O297" i="5" s="1"/>
  <c r="O317" i="5"/>
  <c r="O316" i="5" s="1"/>
  <c r="O315" i="5" s="1"/>
  <c r="O314" i="5" s="1"/>
  <c r="O313" i="5" s="1"/>
  <c r="O312" i="5" s="1"/>
  <c r="O311" i="5" s="1"/>
  <c r="O310" i="5" s="1"/>
  <c r="M317" i="5"/>
  <c r="M316" i="5" s="1"/>
  <c r="M315" i="5" s="1"/>
  <c r="M314" i="5" s="1"/>
  <c r="M313" i="5" s="1"/>
  <c r="M312" i="5" s="1"/>
  <c r="M311" i="5" s="1"/>
  <c r="M310" i="5" s="1"/>
  <c r="P310" i="5" s="1"/>
  <c r="M301" i="5"/>
  <c r="M300" i="5" s="1"/>
  <c r="M299" i="5" s="1"/>
  <c r="M298" i="5" s="1"/>
  <c r="M297" i="5" s="1"/>
  <c r="N301" i="5"/>
  <c r="N300" i="5" s="1"/>
  <c r="N299" i="5" s="1"/>
  <c r="N298" i="5" s="1"/>
  <c r="N297" i="5" s="1"/>
  <c r="N317" i="5"/>
  <c r="N316" i="5" s="1"/>
  <c r="N315" i="5" s="1"/>
  <c r="N314" i="5" s="1"/>
  <c r="N313" i="5" s="1"/>
  <c r="N312" i="5" s="1"/>
  <c r="N311" i="5" s="1"/>
  <c r="N310" i="5" s="1"/>
  <c r="O23" i="5"/>
  <c r="O22" i="5" s="1"/>
  <c r="O21" i="5" s="1"/>
  <c r="O20" i="5" s="1"/>
  <c r="O19" i="5" s="1"/>
  <c r="O18" i="5" s="1"/>
  <c r="O17" i="5" s="1"/>
  <c r="M23" i="5"/>
  <c r="M22" i="5" s="1"/>
  <c r="M21" i="5" s="1"/>
  <c r="M20" i="5" s="1"/>
  <c r="M19" i="5" s="1"/>
  <c r="M18" i="5" s="1"/>
  <c r="M17" i="5" s="1"/>
  <c r="N23" i="5"/>
  <c r="N22" i="5" s="1"/>
  <c r="N21" i="5" s="1"/>
  <c r="N20" i="5" s="1"/>
  <c r="N19" i="5" s="1"/>
  <c r="N18" i="5" s="1"/>
  <c r="N17" i="5" s="1"/>
  <c r="O283" i="5" l="1"/>
  <c r="M283" i="5"/>
  <c r="N283" i="5"/>
  <c r="N6" i="5" s="1"/>
  <c r="O6" i="5"/>
  <c r="Q6" i="6" l="1"/>
  <c r="Q6" i="5"/>
  <c r="R6" i="6"/>
  <c r="R6" i="5"/>
  <c r="M6" i="5"/>
  <c r="O44" i="3"/>
  <c r="O43" i="3" s="1"/>
  <c r="O42" i="3" s="1"/>
  <c r="O41" i="3" s="1"/>
  <c r="O40" i="3" s="1"/>
  <c r="O39" i="3" s="1"/>
  <c r="O38" i="3" s="1"/>
  <c r="O37" i="3" s="1"/>
  <c r="N44" i="3"/>
  <c r="N43" i="3" s="1"/>
  <c r="M44" i="3"/>
  <c r="M43" i="3" s="1"/>
  <c r="M42" i="3" s="1"/>
  <c r="M41" i="3" s="1"/>
  <c r="M40" i="3" s="1"/>
  <c r="M39" i="3" s="1"/>
  <c r="M38" i="3" s="1"/>
  <c r="M37" i="3" s="1"/>
  <c r="N42" i="3"/>
  <c r="N41" i="3" s="1"/>
  <c r="N40" i="3" s="1"/>
  <c r="N39" i="3" s="1"/>
  <c r="N38" i="3" s="1"/>
  <c r="N37" i="3" s="1"/>
  <c r="O35" i="3"/>
  <c r="N35" i="3"/>
  <c r="M35" i="3"/>
  <c r="O33" i="3"/>
  <c r="N33" i="3"/>
  <c r="M33" i="3"/>
  <c r="O24" i="3"/>
  <c r="O23" i="3" s="1"/>
  <c r="O22" i="3" s="1"/>
  <c r="N24" i="3"/>
  <c r="N23" i="3" s="1"/>
  <c r="N22" i="3" s="1"/>
  <c r="M24" i="3"/>
  <c r="M23" i="3" s="1"/>
  <c r="M22" i="3" s="1"/>
  <c r="O20" i="3"/>
  <c r="O19" i="3" s="1"/>
  <c r="N20" i="3"/>
  <c r="M20" i="3"/>
  <c r="M19" i="3" s="1"/>
  <c r="M18" i="3" s="1"/>
  <c r="N19" i="3"/>
  <c r="N18" i="3" s="1"/>
  <c r="O18" i="3"/>
  <c r="O16" i="3"/>
  <c r="N16" i="3"/>
  <c r="M16" i="3"/>
  <c r="O14" i="3"/>
  <c r="N14" i="3"/>
  <c r="M14" i="3"/>
  <c r="P6" i="6" l="1"/>
  <c r="P6" i="5"/>
  <c r="N13" i="3"/>
  <c r="N12" i="3" s="1"/>
  <c r="N11" i="3" s="1"/>
  <c r="N10" i="3" s="1"/>
  <c r="N9" i="3" s="1"/>
  <c r="N8" i="3" s="1"/>
  <c r="N7" i="3" s="1"/>
  <c r="M32" i="3"/>
  <c r="M31" i="3" s="1"/>
  <c r="M30" i="3" s="1"/>
  <c r="M29" i="3" s="1"/>
  <c r="M28" i="3" s="1"/>
  <c r="M27" i="3" s="1"/>
  <c r="M26" i="3" s="1"/>
  <c r="O32" i="3"/>
  <c r="O31" i="3" s="1"/>
  <c r="O30" i="3" s="1"/>
  <c r="O29" i="3" s="1"/>
  <c r="O28" i="3" s="1"/>
  <c r="O27" i="3" s="1"/>
  <c r="O26" i="3" s="1"/>
  <c r="N32" i="3"/>
  <c r="N31" i="3" s="1"/>
  <c r="N30" i="3" s="1"/>
  <c r="N29" i="3" s="1"/>
  <c r="N28" i="3" s="1"/>
  <c r="N27" i="3" s="1"/>
  <c r="N26" i="3" s="1"/>
  <c r="M13" i="3"/>
  <c r="M12" i="3" s="1"/>
  <c r="M11" i="3" s="1"/>
  <c r="M10" i="3" s="1"/>
  <c r="M9" i="3" s="1"/>
  <c r="O13" i="3"/>
  <c r="O12" i="3" s="1"/>
  <c r="O11" i="3" s="1"/>
  <c r="O10" i="3" s="1"/>
  <c r="O9" i="3" s="1"/>
  <c r="O8" i="3" s="1"/>
  <c r="O7" i="3" s="1"/>
  <c r="O6" i="3" s="1"/>
  <c r="N6" i="3" l="1"/>
  <c r="M8" i="3"/>
  <c r="M7" i="3" l="1"/>
  <c r="M6" i="3" s="1"/>
  <c r="N14" i="1" l="1"/>
  <c r="N13" i="1" s="1"/>
  <c r="N12" i="1" s="1"/>
  <c r="N11" i="1" s="1"/>
  <c r="N10" i="1" s="1"/>
  <c r="N9" i="1" s="1"/>
  <c r="N8" i="1" s="1"/>
  <c r="N7" i="1" s="1"/>
  <c r="O14" i="1"/>
  <c r="O13" i="1" s="1"/>
  <c r="O12" i="1" s="1"/>
  <c r="O11" i="1" s="1"/>
  <c r="O10" i="1" s="1"/>
  <c r="O9" i="1" s="1"/>
  <c r="O8" i="1" s="1"/>
  <c r="O7" i="1" s="1"/>
  <c r="M14" i="1"/>
  <c r="M13" i="1" s="1"/>
  <c r="M12" i="1" s="1"/>
  <c r="M11" i="1" s="1"/>
  <c r="M10" i="1" s="1"/>
  <c r="M9" i="1" s="1"/>
  <c r="M8" i="1" s="1"/>
  <c r="M7" i="1" s="1"/>
  <c r="N28" i="1"/>
  <c r="N27" i="1" s="1"/>
  <c r="N26" i="1" s="1"/>
  <c r="N25" i="1" s="1"/>
  <c r="N24" i="1" s="1"/>
  <c r="N23" i="1" s="1"/>
  <c r="N22" i="1" s="1"/>
  <c r="O28" i="1"/>
  <c r="O27" i="1" s="1"/>
  <c r="O26" i="1" s="1"/>
  <c r="O25" i="1" s="1"/>
  <c r="O24" i="1" s="1"/>
  <c r="O23" i="1" s="1"/>
  <c r="O22" i="1" s="1"/>
  <c r="M28" i="1"/>
  <c r="M27" i="1" s="1"/>
  <c r="M26" i="1" s="1"/>
  <c r="M25" i="1" s="1"/>
  <c r="M24" i="1" s="1"/>
  <c r="M23" i="1" s="1"/>
  <c r="M22" i="1" s="1"/>
  <c r="N36" i="1"/>
  <c r="N35" i="1" s="1"/>
  <c r="N34" i="1" s="1"/>
  <c r="N33" i="1" s="1"/>
  <c r="N32" i="1" s="1"/>
  <c r="N31" i="1" s="1"/>
  <c r="N30" i="1" s="1"/>
  <c r="O36" i="1"/>
  <c r="O35" i="1" s="1"/>
  <c r="O34" i="1" s="1"/>
  <c r="O33" i="1" s="1"/>
  <c r="O32" i="1" s="1"/>
  <c r="O31" i="1" s="1"/>
  <c r="O30" i="1" s="1"/>
  <c r="M36" i="1"/>
  <c r="M35" i="1" s="1"/>
  <c r="M34" i="1" s="1"/>
  <c r="M33" i="1" s="1"/>
  <c r="M32" i="1" s="1"/>
  <c r="M31" i="1" s="1"/>
  <c r="M30" i="1" s="1"/>
  <c r="N44" i="1"/>
  <c r="N43" i="1" s="1"/>
  <c r="N42" i="1" s="1"/>
  <c r="N41" i="1" s="1"/>
  <c r="N40" i="1" s="1"/>
  <c r="N39" i="1" s="1"/>
  <c r="N38" i="1" s="1"/>
  <c r="O44" i="1"/>
  <c r="O43" i="1" s="1"/>
  <c r="O42" i="1" s="1"/>
  <c r="O41" i="1" s="1"/>
  <c r="O40" i="1" s="1"/>
  <c r="O39" i="1" s="1"/>
  <c r="O38" i="1" s="1"/>
  <c r="M44" i="1"/>
  <c r="M43" i="1" s="1"/>
  <c r="M42" i="1" s="1"/>
  <c r="M41" i="1" s="1"/>
  <c r="M40" i="1" s="1"/>
  <c r="M39" i="1" s="1"/>
  <c r="M38" i="1" s="1"/>
  <c r="N53" i="1"/>
  <c r="N52" i="1" s="1"/>
  <c r="N51" i="1" s="1"/>
  <c r="N50" i="1" s="1"/>
  <c r="N49" i="1" s="1"/>
  <c r="N48" i="1" s="1"/>
  <c r="N47" i="1" s="1"/>
  <c r="N46" i="1" s="1"/>
  <c r="O53" i="1"/>
  <c r="O52" i="1" s="1"/>
  <c r="O51" i="1" s="1"/>
  <c r="O50" i="1" s="1"/>
  <c r="O49" i="1" s="1"/>
  <c r="O48" i="1" s="1"/>
  <c r="O47" i="1" s="1"/>
  <c r="O46" i="1" s="1"/>
  <c r="M53" i="1"/>
  <c r="M52" i="1" s="1"/>
  <c r="M51" i="1" s="1"/>
  <c r="M50" i="1" s="1"/>
  <c r="M49" i="1" s="1"/>
  <c r="M48" i="1" s="1"/>
  <c r="M47" i="1" s="1"/>
  <c r="M46" i="1" s="1"/>
  <c r="N65" i="1"/>
  <c r="N64" i="1" s="1"/>
  <c r="O65" i="1"/>
  <c r="O64" i="1" s="1"/>
  <c r="M65" i="1"/>
  <c r="M64" i="1" s="1"/>
  <c r="N68" i="1"/>
  <c r="N67" i="1" s="1"/>
  <c r="O68" i="1"/>
  <c r="O67" i="1" s="1"/>
  <c r="M68" i="1"/>
  <c r="M67" i="1" s="1"/>
  <c r="N77" i="1"/>
  <c r="N76" i="1" s="1"/>
  <c r="N75" i="1" s="1"/>
  <c r="N74" i="1" s="1"/>
  <c r="N73" i="1" s="1"/>
  <c r="N72" i="1" s="1"/>
  <c r="O77" i="1"/>
  <c r="O76" i="1" s="1"/>
  <c r="O75" i="1" s="1"/>
  <c r="O74" i="1" s="1"/>
  <c r="O73" i="1" s="1"/>
  <c r="O72" i="1" s="1"/>
  <c r="M77" i="1"/>
  <c r="M76" i="1" s="1"/>
  <c r="M75" i="1" s="1"/>
  <c r="M74" i="1" s="1"/>
  <c r="M73" i="1" s="1"/>
  <c r="M72" i="1" s="1"/>
  <c r="N83" i="1"/>
  <c r="N82" i="1" s="1"/>
  <c r="N81" i="1" s="1"/>
  <c r="N80" i="1" s="1"/>
  <c r="N79" i="1" s="1"/>
  <c r="O83" i="1"/>
  <c r="O82" i="1" s="1"/>
  <c r="O81" i="1" s="1"/>
  <c r="O80" i="1" s="1"/>
  <c r="O79" i="1" s="1"/>
  <c r="M83" i="1"/>
  <c r="M82" i="1" s="1"/>
  <c r="M81" i="1" s="1"/>
  <c r="M80" i="1" s="1"/>
  <c r="M79" i="1" s="1"/>
  <c r="O21" i="1" l="1"/>
  <c r="O20" i="1" s="1"/>
  <c r="N21" i="1"/>
  <c r="M63" i="1"/>
  <c r="M62" i="1" s="1"/>
  <c r="M61" i="1" s="1"/>
  <c r="M60" i="1" s="1"/>
  <c r="M59" i="1" s="1"/>
  <c r="M58" i="1" s="1"/>
  <c r="M21" i="1"/>
  <c r="M71" i="1"/>
  <c r="N71" i="1"/>
  <c r="N70" i="1" s="1"/>
  <c r="N63" i="1"/>
  <c r="N62" i="1" s="1"/>
  <c r="N61" i="1" s="1"/>
  <c r="N60" i="1" s="1"/>
  <c r="N59" i="1" s="1"/>
  <c r="N58" i="1" s="1"/>
  <c r="O71" i="1"/>
  <c r="O70" i="1" s="1"/>
  <c r="O63" i="1"/>
  <c r="O62" i="1" s="1"/>
  <c r="O61" i="1" s="1"/>
  <c r="O60" i="1" s="1"/>
  <c r="O59" i="1" s="1"/>
  <c r="O58" i="1" s="1"/>
  <c r="N20" i="1" l="1"/>
  <c r="M70" i="1"/>
  <c r="M57" i="1" s="1"/>
  <c r="M20" i="1"/>
  <c r="N57" i="1"/>
  <c r="O57" i="1"/>
  <c r="M112" i="1" l="1"/>
  <c r="M111" i="1" s="1"/>
  <c r="M110" i="1" s="1"/>
  <c r="M109" i="1" s="1"/>
  <c r="M108" i="1" s="1"/>
  <c r="M107" i="1" s="1"/>
  <c r="N125" i="1"/>
  <c r="N124" i="1" s="1"/>
  <c r="N123" i="1" s="1"/>
  <c r="N122" i="1" s="1"/>
  <c r="N121" i="1" s="1"/>
  <c r="N120" i="1" s="1"/>
  <c r="O125" i="1"/>
  <c r="O124" i="1" s="1"/>
  <c r="O123" i="1" s="1"/>
  <c r="O122" i="1" s="1"/>
  <c r="O121" i="1" s="1"/>
  <c r="O120" i="1" s="1"/>
  <c r="M125" i="1"/>
  <c r="M124" i="1" s="1"/>
  <c r="M123" i="1" s="1"/>
  <c r="M122" i="1" s="1"/>
  <c r="M121" i="1" s="1"/>
  <c r="M120" i="1" s="1"/>
  <c r="N137" i="1"/>
  <c r="O137" i="1"/>
  <c r="M137" i="1"/>
  <c r="N141" i="1"/>
  <c r="N140" i="1" s="1"/>
  <c r="O141" i="1"/>
  <c r="O140" i="1" s="1"/>
  <c r="M141" i="1"/>
  <c r="M140" i="1" s="1"/>
  <c r="N152" i="1"/>
  <c r="N151" i="1" s="1"/>
  <c r="N150" i="1" s="1"/>
  <c r="N149" i="1" s="1"/>
  <c r="N148" i="1" s="1"/>
  <c r="N147" i="1" s="1"/>
  <c r="N146" i="1" s="1"/>
  <c r="N145" i="1" s="1"/>
  <c r="N144" i="1" s="1"/>
  <c r="O152" i="1"/>
  <c r="O151" i="1" s="1"/>
  <c r="O150" i="1" s="1"/>
  <c r="O149" i="1" s="1"/>
  <c r="O148" i="1" s="1"/>
  <c r="O147" i="1" s="1"/>
  <c r="O146" i="1" s="1"/>
  <c r="O145" i="1" s="1"/>
  <c r="O144" i="1" s="1"/>
  <c r="M152" i="1"/>
  <c r="M151" i="1" s="1"/>
  <c r="M150" i="1" s="1"/>
  <c r="M149" i="1" s="1"/>
  <c r="M148" i="1" s="1"/>
  <c r="M147" i="1" s="1"/>
  <c r="M146" i="1" s="1"/>
  <c r="M145" i="1" s="1"/>
  <c r="M144" i="1" s="1"/>
  <c r="N167" i="1"/>
  <c r="N166" i="1" s="1"/>
  <c r="N165" i="1" s="1"/>
  <c r="N164" i="1" s="1"/>
  <c r="N163" i="1" s="1"/>
  <c r="N162" i="1" s="1"/>
  <c r="N161" i="1" s="1"/>
  <c r="N160" i="1" s="1"/>
  <c r="N159" i="1" s="1"/>
  <c r="O167" i="1"/>
  <c r="O166" i="1" s="1"/>
  <c r="O165" i="1" s="1"/>
  <c r="O164" i="1" s="1"/>
  <c r="O163" i="1" s="1"/>
  <c r="O162" i="1" s="1"/>
  <c r="O161" i="1" s="1"/>
  <c r="O160" i="1" s="1"/>
  <c r="O159" i="1" s="1"/>
  <c r="M167" i="1"/>
  <c r="M166" i="1" s="1"/>
  <c r="M165" i="1" s="1"/>
  <c r="M164" i="1" s="1"/>
  <c r="M163" i="1" s="1"/>
  <c r="M162" i="1" s="1"/>
  <c r="M161" i="1" s="1"/>
  <c r="M160" i="1" s="1"/>
  <c r="M159" i="1" s="1"/>
  <c r="N106" i="1" l="1"/>
  <c r="N96" i="1" s="1"/>
  <c r="O106" i="1"/>
  <c r="O96" i="1" s="1"/>
  <c r="M106" i="1"/>
  <c r="M96" i="1" s="1"/>
  <c r="O136" i="1"/>
  <c r="O135" i="1" s="1"/>
  <c r="O134" i="1" s="1"/>
  <c r="O133" i="1" s="1"/>
  <c r="O132" i="1" s="1"/>
  <c r="O131" i="1" s="1"/>
  <c r="O130" i="1" s="1"/>
  <c r="M136" i="1"/>
  <c r="M135" i="1" s="1"/>
  <c r="M134" i="1" s="1"/>
  <c r="M133" i="1" s="1"/>
  <c r="M132" i="1" s="1"/>
  <c r="M131" i="1" s="1"/>
  <c r="M130" i="1" s="1"/>
  <c r="N136" i="1"/>
  <c r="N135" i="1" s="1"/>
  <c r="N134" i="1" s="1"/>
  <c r="N133" i="1" s="1"/>
  <c r="N132" i="1" s="1"/>
  <c r="N131" i="1" s="1"/>
  <c r="N130" i="1" s="1"/>
  <c r="O6" i="1" l="1"/>
  <c r="N6" i="1"/>
  <c r="M6" i="1"/>
  <c r="P6" i="3" l="1"/>
  <c r="P5" i="1"/>
  <c r="R6" i="3"/>
  <c r="R5" i="1"/>
  <c r="Q6" i="3"/>
  <c r="Q5" i="1"/>
</calcChain>
</file>

<file path=xl/sharedStrings.xml><?xml version="1.0" encoding="utf-8"?>
<sst xmlns="http://schemas.openxmlformats.org/spreadsheetml/2006/main" count="6143" uniqueCount="447">
  <si>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</si>
  <si>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</si>
  <si>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</si>
  <si>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</si>
  <si>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</si>
  <si>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</si>
  <si>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</si>
  <si>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</si>
  <si>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</si>
  <si>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</si>
  <si>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</si>
  <si>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</si>
  <si>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</si>
  <si>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</si>
  <si>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</si>
  <si>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</si>
  <si>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</si>
  <si>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</si>
  <si>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</si>
  <si>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</si>
  <si>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</si>
  <si>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</si>
  <si>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</si>
  <si>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</si>
  <si>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</si>
  <si>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</si>
  <si>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</si>
  <si>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</si>
  <si>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Итого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</si>
  <si>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</si>
  <si>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</si>
  <si>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 (Брянская область)"</t>
  </si>
  <si>
    <t>Z5</t>
  </si>
  <si>
    <t>Департамент строительства Брянской области</t>
  </si>
  <si>
    <t>819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</si>
  <si>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</si>
  <si>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</si>
  <si>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</si>
  <si>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</si>
  <si>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</si>
  <si>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</si>
  <si>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</si>
  <si>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</si>
  <si>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"Локоть - Кретово"-Турищево на участке км 17+560 - км 26+560 в Брасовском районе Брянской области</t>
  </si>
  <si>
    <t>Развитие здравоохранения Брянской области</t>
  </si>
  <si>
    <t>Региональный проект "Борьба с онкологическими заболеваниями (Брянская область)"</t>
  </si>
  <si>
    <t>N3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</si>
  <si>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</si>
  <si>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Здравоохранение</t>
  </si>
  <si>
    <t>Стационарная медицинская помощь</t>
  </si>
  <si>
    <t>01</t>
  </si>
  <si>
    <t>Переоснащение медицинских организаций, оказывающих медицинскую помощь больным с онкологическими заболеваниями</t>
  </si>
  <si>
    <t>51900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</si>
  <si>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</si>
  <si>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Посещение в смену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</si>
  <si>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</si>
  <si>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</si>
  <si>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</si>
  <si>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</si>
  <si>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</si>
  <si>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</si>
  <si>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2023</t>
  </si>
  <si>
    <t>Региональный проект "Модернизация первичного звена здравоохранения (Брянская область)"</t>
  </si>
  <si>
    <t>N9</t>
  </si>
  <si>
    <t>Амбулаторная помощь</t>
  </si>
  <si>
    <t>02</t>
  </si>
  <si>
    <t>Реализация региональных проектов модернизации первичного звена здравоохранения</t>
  </si>
  <si>
    <t>53650</t>
  </si>
  <si>
    <t>Укрепление материально-технической базы организаций системы здравоохранения</t>
  </si>
  <si>
    <t>Бюджетные инвестиции в объекты капитальных вложений государственной собственности</t>
  </si>
  <si>
    <t>11260</t>
  </si>
  <si>
    <t>Офис врача общей практики в микрорайоне Первомайское г. Сельцо Брянской области</t>
  </si>
  <si>
    <t>Физиотерапевтическое отделение кардиологической реабилитации №2 ГАУЗ "Брянский областной кардиологический диспансер"</t>
  </si>
  <si>
    <t>Офис врача общей практики н.п. Бордовичи Бежицкого района г. Брянска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</si>
  <si>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</si>
  <si>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</si>
  <si>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</si>
  <si>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</si>
  <si>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</si>
  <si>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</si>
  <si>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</si>
  <si>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</si>
  <si>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</si>
  <si>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</si>
  <si>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</si>
  <si>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</si>
  <si>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</si>
  <si>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</si>
  <si>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</si>
  <si>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</si>
  <si>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Реновация государственных и муниципальных учреждений отрасли культуры</t>
  </si>
  <si>
    <t>14280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</si>
  <si>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</si>
  <si>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Кубический метр</t>
  </si>
  <si>
    <t>Модернизация театров юного зрителя и театров кукол</t>
  </si>
  <si>
    <t>54560</t>
  </si>
  <si>
    <t>Место</t>
  </si>
  <si>
    <t>Департамент культуры Брянской области</t>
  </si>
  <si>
    <t>815</t>
  </si>
  <si>
    <t>Развитие инфраструктуры сферы культуры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</si>
  <si>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</si>
  <si>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</si>
  <si>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</si>
  <si>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</si>
  <si>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Квадратный метр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</si>
  <si>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</si>
  <si>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</si>
  <si>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</si>
  <si>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</si>
  <si>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Жилищно-коммунальное хозяйство</t>
  </si>
  <si>
    <t>05</t>
  </si>
  <si>
    <t>Коммунальное хозяйство</t>
  </si>
  <si>
    <t>Киловатт</t>
  </si>
  <si>
    <t>2025</t>
  </si>
  <si>
    <t>Развитие сети автомобильных дорог регионального, межмуниципального и местного значения общего пользования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</si>
  <si>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</si>
  <si>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</si>
  <si>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</si>
  <si>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Километр</t>
  </si>
  <si>
    <t>Строительство моста через реку Судость на км 8+200 автомобильной дороги Валуец-Баклань в Почепском районе Брянской области</t>
  </si>
  <si>
    <t>Реконструкция автомобильной дороги Сельцо-Бетово на участке км 0+000 - км 4+420 в Брянском районе Брянской области</t>
  </si>
  <si>
    <t>Строительство автомобильной дороги ст.Чернетово - м-н Первомайский г.Сельцо в Брянском районе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</si>
  <si>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</si>
  <si>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</si>
  <si>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</si>
  <si>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</si>
  <si>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</si>
  <si>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</si>
  <si>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</si>
  <si>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Человек</t>
  </si>
  <si>
    <t>Областной центр лыжного спорта в г. Брянске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</si>
  <si>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</si>
  <si>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</si>
  <si>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</si>
  <si>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</si>
  <si>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</si>
  <si>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</si>
  <si>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</si>
  <si>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</si>
  <si>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</si>
  <si>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</si>
  <si>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</si>
  <si>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</si>
  <si>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</si>
  <si>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</si>
  <si>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</si>
  <si>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Квадратный метр общей площади</t>
  </si>
  <si>
    <t>Здание для мировых судей судебных участков № 52-53 Стародубского судебного района Брянской области</t>
  </si>
  <si>
    <t>Здание для мирового судьи судебного участка № 40 Комаричского судебного района Брянской области</t>
  </si>
  <si>
    <t>Здание для мирового судьи судебного участка № 42 Мглинского судебного района Брянской области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</si>
  <si>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</si>
  <si>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</si>
  <si>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</si>
  <si>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</si>
  <si>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Обеспечение устойчивой работы и развития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</si>
  <si>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</si>
  <si>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</si>
  <si>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</si>
  <si>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</si>
  <si>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</si>
  <si>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Аэровокзальный комплекс Международный аэропорт "Брянск"</t>
  </si>
  <si>
    <t>Единица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</si>
  <si>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</si>
  <si>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</si>
  <si>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</si>
  <si>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</si>
  <si>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</si>
  <si>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</si>
  <si>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</si>
  <si>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</si>
  <si>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</si>
  <si>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</si>
  <si>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Городской округ город Брянск</t>
  </si>
  <si>
    <t>Сельцовский городской округ</t>
  </si>
  <si>
    <t>Брянский муниципальный район</t>
  </si>
  <si>
    <t>Выгоничский муниципальный район</t>
  </si>
  <si>
    <t>Клетнянский муниципальный район</t>
  </si>
  <si>
    <t>Почепский муниципальный район</t>
  </si>
  <si>
    <t>Комаричский муниципальный район</t>
  </si>
  <si>
    <t>Мглинский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</si>
  <si>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</si>
  <si>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</si>
  <si>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</si>
  <si>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Наименование государственного заказчика; объекта</t>
  </si>
  <si>
    <t>Наименование муниципального образования; объекта</t>
  </si>
  <si>
    <t>Перечень 
объектов капитальных вложений муниципальной собственности региональной адресной инвестиционной программы на 2023 - 2025 годы</t>
  </si>
  <si>
    <t>Перечень 
объектов бюджетных инвестиций государственной собственности региональной адресной инвестиционной программы на 2023 - 2025 годы</t>
  </si>
  <si>
    <t>10</t>
  </si>
  <si>
    <t>Государственный заказчик: государственное казённое учреждение "Управление автомобильных дорог Брянской области"</t>
  </si>
  <si>
    <t>Основные мероприятия государственных программ</t>
  </si>
  <si>
    <t>Региональные проекты, входящие в состав национальных проектов</t>
  </si>
  <si>
    <t>Региональные проекты, не входящие в состав национальных проектов</t>
  </si>
  <si>
    <t>Государственный заказчик: государственное казенное учреждение "Управление автомобильных дорог Брянской области"</t>
  </si>
  <si>
    <t>Посещение в день</t>
  </si>
  <si>
    <t>Коек</t>
  </si>
  <si>
    <t>9,00</t>
  </si>
  <si>
    <t>3,10</t>
  </si>
  <si>
    <t>2026</t>
  </si>
  <si>
    <t>Перечень 
объектов недвижимого имущества региональной адресной инвестиционной программы на 2023 - 2025 годы, приобретаемого в государственную собственность Брянской области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</si>
  <si>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</si>
  <si>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</si>
  <si>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</si>
  <si>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Посещение в год</t>
  </si>
  <si>
    <t>522</t>
  </si>
  <si>
    <t>98003</t>
  </si>
  <si>
    <t>837</t>
  </si>
  <si>
    <t>03</t>
  </si>
  <si>
    <t>Строительство тяговой подстанции и кабельных линий энергохозяйства МУП "Брянское троллейбусное управление" г. Брянска (в том числе проектно-сметная документация)</t>
  </si>
  <si>
    <t>Реконструкция тяговых подстанций энергохозяйства МУП "Брянское троллейбусное управление" г. Брянска (в том числе проектно-сметная документация)</t>
  </si>
  <si>
    <t>Субсидии на софинансирование капитальных вложений в объекты государственной (муниципальной) собственности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</si>
  <si>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</si>
  <si>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</si>
  <si>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</si>
  <si>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Строительство физкультурно-оздоровительного комплекса в г. Карачеве Брянской области</t>
  </si>
  <si>
    <t>Карачевское городское поселение Карачевского муниципального района</t>
  </si>
  <si>
    <t>11270</t>
  </si>
  <si>
    <t>Спортивно-оздоровительный комплекс в п.Локоть Брасовского района Брянской области</t>
  </si>
  <si>
    <t>Локотское городское поселение Брасовского муниципального района</t>
  </si>
  <si>
    <t>Дворец зимних видов спорта в Фокинском районе города Брянска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</si>
  <si>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</si>
  <si>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</si>
  <si>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</si>
  <si>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</si>
  <si>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</si>
  <si>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районе бывшего аэропорта города Брянска</t>
  </si>
  <si>
    <t>Создание новых мест в общеобразовательных организациях</t>
  </si>
  <si>
    <t>Общее образование</t>
  </si>
  <si>
    <t>Образование</t>
  </si>
  <si>
    <t>Региональный проект "Современная школа (Брянская область)"</t>
  </si>
  <si>
    <t>К8006</t>
  </si>
  <si>
    <t>Строительство школы на 1650 мест в районе бывшего аэропорта в Советском районе г.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</si>
  <si>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 за счет средств областного бюджета</t>
  </si>
  <si>
    <t>98006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</si>
  <si>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</si>
  <si>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98001</t>
  </si>
  <si>
    <t>Строительство улично-дорожной сети в микрорайоне по ул. Флотской в Бежицком районе города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</si>
  <si>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(инфраструктурный проект, реализуемый в целях обеспечения связанного с ним инвестиционного проекта "Деснаград, Квартал набережных" (Строительство улично-дорожной сети в микрорайоне по ул. Флотской))</t>
  </si>
  <si>
    <t>16160</t>
  </si>
  <si>
    <t>Реконструкция Литейного моста через реку Десна в Бежицком районе г. Брянска (2 пусковой комплекс)</t>
  </si>
  <si>
    <t>Строительство автомобильных дорог в ГУП ОНО ОПХ "Черемушки" в  д. Дубровка Брянского района Брянской области (6 этап)</t>
  </si>
  <si>
    <t>Развитие и совершенствование сети автомобильных дорог общего пользования местного значения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</si>
  <si>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</si>
  <si>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</si>
  <si>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</si>
  <si>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</si>
  <si>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Региональный проект "Жилье (Брянская область)"</t>
  </si>
  <si>
    <t>Строительство канализационных сетей в пос. Выгоничи Выгоничского района Брянской области</t>
  </si>
  <si>
    <t>Метр</t>
  </si>
  <si>
    <t>Канализация по ул. Вильямса в Советском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</si>
  <si>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</si>
  <si>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водонапорной башни в н.п. Новое село Стародубского района Брянской области</t>
  </si>
  <si>
    <t>Строительство водопроводных сетей микрорайона "Ковшовка" г. Брянска (2 этап)</t>
  </si>
  <si>
    <t>Строительство и реконструкция систем водоснабжения для населенных пунктов Брянской области</t>
  </si>
  <si>
    <t>Строительство и реконструкция систем газоснабжения для населенных пунктов Брянской области</t>
  </si>
  <si>
    <t>98005</t>
  </si>
  <si>
    <t>16</t>
  </si>
  <si>
    <t>Строительство детского сада по ул. Флотской в Бежицком районе города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</si>
  <si>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(Деснаград Квартал набережных (Строительство детского сада по ул Флотской))</t>
  </si>
  <si>
    <t>Дошкольное образование</t>
  </si>
  <si>
    <t>Реализация мероприятий по усовершенствованию инфраструктуры сферы образования</t>
  </si>
  <si>
    <t>Развитие образования и науки Брянской области</t>
  </si>
  <si>
    <t>Культурно-досуговый Центр в г. Севске Брянской области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</si>
  <si>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</si>
  <si>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</si>
  <si>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Развитие сети учреждений культурно-досугового типа</t>
  </si>
  <si>
    <t>55190</t>
  </si>
  <si>
    <t>Реконструкция здания МБУДО "Суземская детская школа искусств" (Брянская обл., п. Суземка, ул. Ленина, д. 19)</t>
  </si>
  <si>
    <t>Суземское городское поселение Суземского муниципального района</t>
  </si>
  <si>
    <t>Государственная поддержка отрасли культуры</t>
  </si>
  <si>
    <t>Дополнительное образование детей</t>
  </si>
  <si>
    <t>812</t>
  </si>
  <si>
    <t>Реконструкция очистных сооружений в городе Унеча Брянской области</t>
  </si>
  <si>
    <t>Строительство очистных сооружений в г. Севск Брянской области</t>
  </si>
  <si>
    <t>Строительство очистных сооружений в г. Дятьково Дятьковского района Брянской области</t>
  </si>
  <si>
    <t>Строительство очистных сооружений в г. Злынка Злынковского района Брянской области</t>
  </si>
  <si>
    <t>Реконструкция очистных сооружений в г. Новозыбков (2 очередь) Брянской области</t>
  </si>
  <si>
    <t>Строительство очистных сооружений в пос. Навля Навлинского района Брянской области (2 этап)</t>
  </si>
  <si>
    <t>Строительство очистных сооружений пос. Выгоничи Брянской области</t>
  </si>
  <si>
    <t>Реконструкция очистных сооружений в с. Глинищево Брянского района Брянской области</t>
  </si>
  <si>
    <t>Реконструкция очистных сооружений в г. Новозыбков (1 очередь) Брянской области</t>
  </si>
  <si>
    <t>Реконструкция очистных сооружений в г. Фокино Брянской области</t>
  </si>
  <si>
    <t>Департамент топливно-энергетического комплекса и жилищно-коммунального хозяйства Брянской области</t>
  </si>
  <si>
    <t>Строительство и реконструкция объектов очистки сточных вод в населенных пунктах Брянской области</t>
  </si>
  <si>
    <t>Реконструкция водопроводной сети в г. Злынка, ул. Вокзальная Злынковского района Брянской области</t>
  </si>
  <si>
    <t>Реконструкция сетей водоснабжения в д. Сельцо Дятьковского района Брянской области</t>
  </si>
  <si>
    <t>Реконструкция водозаборного сооружения в д. Макаричи Красногорского района Брянской области</t>
  </si>
  <si>
    <t>Реконструкция системы водоснабжения в д. Зимницкая Слобода Дубровского района Брянской области</t>
  </si>
  <si>
    <t>Строительство системы водоснабжения в с. Глоднево Брасовского района Брянской области</t>
  </si>
  <si>
    <t>Строительство сетей водоснабжения по ул. Локомотивная, ул. 23 Съезда КПСС в г. Унеча Унечского района Брянской области</t>
  </si>
  <si>
    <t>Реконструкция системы водоснабжения по ул. Первомайской (от ул. Горожанской до ул. Некрасова) в п. Суземка Суземского  района Брянской области</t>
  </si>
  <si>
    <t>Реконструкция водопроводной сети в п. Житня Почепского района Брянской области</t>
  </si>
  <si>
    <t>Реконструкция системы водоснабжения в г. Новозыбкове Новозыбковского городского округа Брянской области (1 этап)</t>
  </si>
  <si>
    <t>Реконструкция сетей водоснабжения в н.п. Мишковка Стародубского муниципального округа Брянской области</t>
  </si>
  <si>
    <t>Строительство системы водоснабжения в п. Локоть Брасовского района Брянской области</t>
  </si>
  <si>
    <t>Реконструкция водопроводных сетей по ул. Щорса в пгт Погар Погарского района Брянской области</t>
  </si>
  <si>
    <t>Реконструкция водозаборного узла в д. Хмелево Выгоничского района Брянской области</t>
  </si>
  <si>
    <t>Строительство системы водоснабжения в с. Чичково Навлинского района Брянской области</t>
  </si>
  <si>
    <t>Строительство водонапорной башни и водопроводной сети в д.Трыковка Карачевского района Брянской области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</si>
  <si>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</si>
  <si>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</si>
  <si>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</si>
  <si>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</si>
  <si>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Водозаборное сооружение на территории технологического комплекса "Деповский" по адресу: г. Брянск, Володарский район, ул. Мичурина</t>
  </si>
  <si>
    <t>Реконструкция систем водоснабжения в п. Бытошь - д. Будочки Дятьковского района Брянской области (1 очередь строительства)</t>
  </si>
  <si>
    <t>Реконструкция системы водоснабжения в с. Пашково Почепского района Брянской области</t>
  </si>
  <si>
    <t>Реконструкция системы водоснабжения в хут. Величка Новозыбковского городского округа Брянской области</t>
  </si>
  <si>
    <t>Реконструкция системы водоснабжения в рп Комаричи Комаричского района Брянской области</t>
  </si>
  <si>
    <t>Реконструкция водопроводных сетей по ул. Иванова, ул. Садовая, ул. Щорса, ул. Кирова, ул. Чапаева пер. Иванова, пер. Крупской в г. Унеча Унечского района Брянской области</t>
  </si>
  <si>
    <t>Модернизация оборудования на станции 2-го подъема воды в г. Унеча Унечского района Брянской области</t>
  </si>
  <si>
    <t>Реконструкция водоснабжения в н.п. Красновичи Унечского района Брянской области</t>
  </si>
  <si>
    <t>Реконструкция водоснабжения в н.п. Писаревка Унечского района Брянской области</t>
  </si>
  <si>
    <t>Строительство сетей водоснабжения в д. Городцы Трубчевского района Брянской области (2-я очередь)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</si>
  <si>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</si>
  <si>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артезианской скважины и сетей водоснабжения в г.Трубчевск Брянской области</t>
  </si>
  <si>
    <t>Реконструкция системы водоснабжения в г. Сураж Суражского района Брянской области</t>
  </si>
  <si>
    <t>Реконструкция системы водоснабжения в с. Новая Погощь Суземского района Брянской области</t>
  </si>
  <si>
    <t>Строительство водозаборного сооружения в д. Прокоповка Стародубского района Брянской области</t>
  </si>
  <si>
    <t>Реконструкция системы водоснабжения в с. Сергеевск Стародубского района Брянской области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</si>
  <si>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</si>
  <si>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с. Витовка Почепского района Брянской области</t>
  </si>
  <si>
    <t>Реконструкция системы водоснабжения в д.Кожемяки Почепского района Брянской области</t>
  </si>
  <si>
    <t>Строительство водозаборного сооружения в с. Васьковичи Почепского района Брянской области</t>
  </si>
  <si>
    <t>Строительство водозаборного сооружения в с. Баклань Почепского района Брянской области</t>
  </si>
  <si>
    <t>Строительство водозаборного сооружения в п.Октябрьский Почепского района Брянской области</t>
  </si>
  <si>
    <t>Реконструкция системы водоснабжения в с. Старый Кривец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</si>
  <si>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</si>
  <si>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Реконструкция системы водоснабжения в с. Вихолка Новозыбковского городского округа Брянской области</t>
  </si>
  <si>
    <t>Реконструкция системы водоснабжения в с. Новые Бобовичи Новозыбковского городского округа Брянской области</t>
  </si>
  <si>
    <t>Реконструкция водопроводной сети в н.п. Высокое Мглинского района Брянской области</t>
  </si>
  <si>
    <t>Модернизация системы водоснабжения в пгт Красная Гора Красногорского района Брянской области (2 очередь)</t>
  </si>
  <si>
    <t>Модернизация системы водоснабжения в с. Бочарово Комаричского района Брянской области (1 очередь строительства)</t>
  </si>
  <si>
    <t>Реконструкция системы водоснабжения в с.Ущерпье Клинцовского района Брянской области</t>
  </si>
  <si>
    <t>Реконструкция водоснабжения в с. Новый Ропск Климовского района Брянской области</t>
  </si>
  <si>
    <t>Реконструкция водоснабжения в с. Старые Юрковичи Климовского района Брянской области</t>
  </si>
  <si>
    <t>Строительство сетей водоснабжения в п. Клетня Клетнянского района Брянской области (2 очередь)</t>
  </si>
  <si>
    <t>Реконструкция системы водоснабжения в р.п. Вышков Злынковского района Брянской области</t>
  </si>
  <si>
    <t>Реконструкция системы водоснабжения в с. Большие Щербиничи Злынковского района Брянской области</t>
  </si>
  <si>
    <t>Реконструкция системы водоснабжения по ул. Советская, ул. Брянская, ул. Большая Свердловская, ул. Головачева, ул. Сидорова в п. Любохна Дятьковского района Брянской области</t>
  </si>
  <si>
    <t>Реконструкция системы водоснабжения в г.Дятьково Дятьковского района Брянской области</t>
  </si>
  <si>
    <t>Реконструкция системы водоснабжения в р.п. Дубровка Дубровского района Брянской области</t>
  </si>
  <si>
    <t>Строительство сетей водоснабжения в юго-западной части города Сельцо Брянской области</t>
  </si>
  <si>
    <t>Водозаборное сооружение на территории технологического комплекса "Центральный" по адресу: г. Брянск, Советский район, ул. Грибоедова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</si>
  <si>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</si>
  <si>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с. Кузнецы Гордеевского района Брянской области</t>
  </si>
  <si>
    <t>Реконструкция системы водоснабжения в п. Садовый Выгоничского района Брянской области</t>
  </si>
  <si>
    <t>Реконструкция системы водоснабжения в с. Удельные Уты Выгоничского района Брянской области</t>
  </si>
  <si>
    <t>Строительство системы водоснабжения в п. Хутор-Бор Выгоничского района Брянской области</t>
  </si>
  <si>
    <t>Реконструкция системы водоснабжения в с. Веребск Брасовского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</si>
  <si>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</si>
  <si>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Смотрова Буда Клинцовского района Брянской области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</si>
  <si>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</si>
  <si>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Строительство водоснабжения в н.п. Старая Гута Унечского района Брянской области</t>
  </si>
  <si>
    <t>Реконструкция сетей водоснабжения в н.п.Харитоновка Клетнянского района Брянской области</t>
  </si>
  <si>
    <t>Строительство сетей водоснабжения в юго-восточной части города Сельцо Брянской области ( 1 этап)</t>
  </si>
  <si>
    <t>Реконструкция водоснабжения в н.п.Акуличи Клетнянского района Брянской области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</si>
  <si>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</si>
  <si>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</si>
  <si>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</si>
  <si>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Развитие топливно-энергетического комплекса и жилищно-коммунального хозяйства Брянской области</t>
  </si>
  <si>
    <t>R5760</t>
  </si>
  <si>
    <t>817</t>
  </si>
  <si>
    <t>Z1</t>
  </si>
  <si>
    <t>Обеспечение комплексного развития сельских территорий</t>
  </si>
  <si>
    <t>Департамент сельского хозяйства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</si>
  <si>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 (Брянская область)"</t>
  </si>
  <si>
    <t>Тысяча кубических метров в сутки</t>
  </si>
  <si>
    <t>Унечское городское поселение Унечского муниципального района</t>
  </si>
  <si>
    <t>Севское городское поселение Севского муниципального района</t>
  </si>
  <si>
    <t>Навлинское городское поселение Навлинского муниципального района</t>
  </si>
  <si>
    <t>Злынковское городское поселение Злынковского муниципального района</t>
  </si>
  <si>
    <t>Дятьковское городское поселение Дятьковского муниципального района</t>
  </si>
  <si>
    <t>Новозыбковский городской округ</t>
  </si>
  <si>
    <t>Городской округ город Фокино</t>
  </si>
  <si>
    <t>Погарское городское поселение Погарского муниципального района</t>
  </si>
  <si>
    <t>Кубический метр в час</t>
  </si>
  <si>
    <t>Навлинский муниципальный район</t>
  </si>
  <si>
    <t>Красногорский муниципальный район</t>
  </si>
  <si>
    <t>Злынковский муниципальный район</t>
  </si>
  <si>
    <t>Дятьковский муниципальный район</t>
  </si>
  <si>
    <t>Дубровский муниципальный район</t>
  </si>
  <si>
    <t>Брасовский муниципальный район</t>
  </si>
  <si>
    <t>Городской округ город Клинцы</t>
  </si>
  <si>
    <t>Суражское городское поселение Суражского муниципального района</t>
  </si>
  <si>
    <t>Любохонское городское поселение Дятьковского муниципального района</t>
  </si>
  <si>
    <t>Клетнянское городское поселение Клетнянского муниципального района</t>
  </si>
  <si>
    <t>Дубровское городское поселение Дубровского муниципального района</t>
  </si>
  <si>
    <t>Бытошское городское поселение Дятьковского муниципального района</t>
  </si>
  <si>
    <t>Унечский муниципальный район</t>
  </si>
  <si>
    <t>Трубчевский муниципальный район</t>
  </si>
  <si>
    <t>Клинцовский муниципальный район</t>
  </si>
  <si>
    <t>Климовский муниципальный район</t>
  </si>
  <si>
    <t>Гордеевский муниципальный район</t>
  </si>
  <si>
    <t>Проект</t>
  </si>
  <si>
    <t>Реализация мероприятий по усовершенствованию инфраструктуры общеобразовательных учреждений</t>
  </si>
  <si>
    <t>Перечень 
объектов недвижимого имущества региональной адресной инвестиционной программы на 2023 - 2025 годы, приобретаемого в муниципальную собственность Брянской области</t>
  </si>
  <si>
    <t>Нераспределенные средства</t>
  </si>
  <si>
    <t xml:space="preserve">Дубровский муниципальный район </t>
  </si>
  <si>
    <t xml:space="preserve">Дятьковский муниципальный район </t>
  </si>
  <si>
    <t xml:space="preserve">Комаричский муниципальный район </t>
  </si>
  <si>
    <t xml:space="preserve">Жирятинскиймуниципальный район </t>
  </si>
  <si>
    <t>Директор департамента
строительства Брянской области</t>
  </si>
  <si>
    <t>Е.Н. Захаренко</t>
  </si>
  <si>
    <t>СОГЛАСОВАНО</t>
  </si>
  <si>
    <t>Заместитель Губернатора
Брянской области</t>
  </si>
  <si>
    <t>Н.К. Симоненко</t>
  </si>
  <si>
    <t>Исп. Бобаков Д.А.</t>
  </si>
  <si>
    <t>Тел. 77-01-70 доб. 254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</si>
  <si>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</t>
  </si>
  <si>
    <t>Реконструкция существующей пристройки к школе № 1 в г. Жуковка Жуковского района Брянской области</t>
  </si>
  <si>
    <t>Жуковский муниципальный округ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</si>
  <si>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«Клинцовский детский технопарк «Кванториум»)</t>
  </si>
  <si>
    <t>Человек в смену</t>
  </si>
  <si>
    <t>Строительство водопроводной сети по ул. Северная в г. Фокино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</si>
  <si>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</si>
  <si>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</si>
  <si>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Модернизация инфраструктуры общего образования в отдельных субъектах Российской Федерации</t>
  </si>
  <si>
    <t>Школа в микрорайоне по ул. Флотской в Бежицком районе города Брянска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</si>
  <si>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</si>
  <si>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</si>
  <si>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</si>
  <si>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Строительство автомобильных дорог в ГУП ОНО ОПХ "Черемушки" в  д. Дубровка Брянского района Брянской области (5 этап)</t>
  </si>
  <si>
    <t>Региональный проект "Региональная и местная дорожная сеть (Брянская область)"</t>
  </si>
  <si>
    <t>R1</t>
  </si>
  <si>
    <t>53940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</si>
  <si>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</si>
  <si>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Реконструкция системы водоснабжения в п.Первое Мая Клинцовского района Брянской области</t>
  </si>
  <si>
    <t>Реконструкция системы водоснабжения по ул. Молодежная и ул. Центральная в с. Павловичи Суземского района Брянской области</t>
  </si>
  <si>
    <t>Строительство сетей водоснабжения в п. Клетня Клетнянского района Брянской области (1 очередь)</t>
  </si>
  <si>
    <t>Строительство системы водоснабжения в д.Стрелецкая Слобода Севского района Брянской области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</si>
  <si>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</si>
  <si>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</si>
  <si>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</si>
  <si>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</si>
  <si>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</si>
  <si>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>Реконструкция театра юного зрителя, расположенного по адресу: Брянская область, г. Брянск, ул. Горького, д. 20</t>
  </si>
  <si>
    <t xml:space="preserve">Приложение 1
к постановлению Правительства Брянской области
от                                     №                     </t>
  </si>
  <si>
    <t xml:space="preserve">Приложение 2
к постановлению Правительства Брянской области
от                                     №                     </t>
  </si>
  <si>
    <t xml:space="preserve">Приложение 3
к постановлению Правительства Брянской области
от                                     №                     </t>
  </si>
  <si>
    <t xml:space="preserve">Приложение 4
к постановлению Правительства Брянской области
от                                     №                     </t>
  </si>
  <si>
    <t>Микрорайон компактной застройки в н.п. Десятуха Стародубского района Брянской области</t>
  </si>
  <si>
    <t>Реконструкция автомобильной дороги Карачев - Ружное на участках км 0+000 - км  19+601, км 19+814 км 23+847 в Карачевском районе Брянской области</t>
  </si>
  <si>
    <t>Реконструкция автомобильной дороги Яковск - Копылин на участке км 0+200-км 3+300 в Трубчевском муниципальном районе Брянской области</t>
  </si>
  <si>
    <t>Реконструкция автомобильной дороги "Семцы - Рамасуха - Трубчевск" - Петровск на участке км 0+100 - км  8+573 в Трубчевском районе Брянской области</t>
  </si>
  <si>
    <t xml:space="preserve">Клетнянский муниципальный район </t>
  </si>
  <si>
    <t>Строительство моста через р. Болва на автомобильной дороге «Подъезд к г. Фокино» Брянской области</t>
  </si>
  <si>
    <t>Строительство столовой МБОУ "Мглинская СОШ № 1" по адресу: площадь Советская г. Мглина Брянской области</t>
  </si>
  <si>
    <t>Строительство сетей газоснабжения квартала застройки для многодетных семей в с. Глинищево (23 га) Брянского района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</si>
</sst>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1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1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4" fontId="0" fillId="2" borderId="0" xfId="0" applyNumberFormat="1" applyFont="1" applyFill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wrapText="1"/>
    </xf>
    <xf numFmtId="0" fontId="13" fillId="0" borderId="0" xfId="0" applyFont="1" applyFill="1" applyAlignment="1">
      <alignment horizontal="right" wrapText="1"/>
    </xf>
    <xf numFmtId="49" fontId="14" fillId="0" borderId="1" xfId="0" applyNumberFormat="1" applyFont="1" applyFill="1" applyBorder="1" applyAlignment="1">
      <alignment horizontal="left" vertical="center" wrapText="1"/>
    </xf>
    <xf numFmtId="4" fontId="0" fillId="3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4" fontId="9" fillId="3" borderId="0" xfId="0" applyNumberFormat="1" applyFont="1" applyFill="1" applyAlignment="1">
      <alignment vertical="top" wrapText="1"/>
    </xf>
    <xf numFmtId="0" fontId="9" fillId="3" borderId="0" xfId="0" applyFont="1" applyFill="1" applyAlignment="1">
      <alignment vertical="top" wrapText="1"/>
    </xf>
    <xf numFmtId="4" fontId="10" fillId="3" borderId="0" xfId="0" applyNumberFormat="1" applyFont="1" applyFill="1" applyAlignment="1">
      <alignment vertical="top" wrapText="1"/>
    </xf>
    <xf numFmtId="0" fontId="10" fillId="3" borderId="0" xfId="0" applyFont="1" applyFill="1" applyAlignment="1">
      <alignment vertical="top" wrapText="1"/>
    </xf>
    <xf numFmtId="0" fontId="13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49" fontId="7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1" fontId="7" fillId="0" borderId="1" xfId="0" applyNumberFormat="1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7"/>
  <sheetViews>
    <sheetView view="pageBreakPreview" topLeftCell="A41" zoomScale="90" zoomScaleNormal="100" zoomScaleSheetLayoutView="90" workbookViewId="0">
      <selection activeCell="G17" sqref="G17"/>
    </sheetView>
  </sheetViews>
  <sheetFormatPr defaultRowHeight="12.75" x14ac:dyDescent="0.2"/>
  <cols>
    <col min="1" max="1" width="49" style="17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4.33203125" customWidth="1"/>
    <col min="11" max="11" width="12.1640625" customWidth="1"/>
    <col min="12" max="12" width="9.33203125" customWidth="1"/>
    <col min="13" max="15" width="20.1640625" bestFit="1" customWidth="1"/>
    <col min="16" max="18" width="23.1640625" style="31" customWidth="1"/>
  </cols>
  <sheetData>
    <row r="1" spans="1:18" ht="56.25" customHeight="1" x14ac:dyDescent="0.2">
      <c r="A1" s="29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69" t="s">
        <v>0</v>
      </c>
      <c r="H1" s="69" t="s">
        <v>0</v>
      </c>
      <c r="I1" s="69" t="s">
        <v>0</v>
      </c>
      <c r="J1" s="95"/>
      <c r="K1" s="95"/>
      <c r="L1" s="95"/>
      <c r="M1" s="112" t="s">
        <v>435</v>
      </c>
      <c r="N1" s="112"/>
      <c r="O1" s="112"/>
    </row>
    <row r="2" spans="1:18" ht="33" customHeight="1" x14ac:dyDescent="0.2">
      <c r="A2" s="114" t="s">
        <v>186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8" ht="15.75" x14ac:dyDescent="0.2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8" ht="38.25" x14ac:dyDescent="0.2">
      <c r="A4" s="7" t="s">
        <v>183</v>
      </c>
      <c r="B4" s="7" t="s">
        <v>2</v>
      </c>
      <c r="C4" s="7" t="s">
        <v>199</v>
      </c>
      <c r="D4" s="7" t="s">
        <v>200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  <c r="K4" s="8" t="s">
        <v>9</v>
      </c>
      <c r="L4" s="8" t="s">
        <v>10</v>
      </c>
      <c r="M4" s="7" t="s">
        <v>11</v>
      </c>
      <c r="N4" s="7" t="s">
        <v>12</v>
      </c>
      <c r="O4" s="7" t="s">
        <v>13</v>
      </c>
    </row>
    <row r="5" spans="1:18" ht="15.75" x14ac:dyDescent="0.2">
      <c r="A5" s="7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187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31">
        <f>M6+'Недвижимость гос.'!M6</f>
        <v>5334879036.75</v>
      </c>
      <c r="Q5" s="31">
        <f>N6+'Недвижимость гос.'!N6</f>
        <v>4132041701.3499999</v>
      </c>
      <c r="R5" s="31">
        <f>O6+'Недвижимость гос.'!O6</f>
        <v>708669894.63999999</v>
      </c>
    </row>
    <row r="6" spans="1:18" ht="15.75" x14ac:dyDescent="0.2">
      <c r="A6" s="18" t="s">
        <v>28</v>
      </c>
      <c r="B6" s="9" t="s">
        <v>0</v>
      </c>
      <c r="C6" s="9" t="s">
        <v>0</v>
      </c>
      <c r="D6" s="9" t="s">
        <v>0</v>
      </c>
      <c r="E6" s="9" t="s">
        <v>0</v>
      </c>
      <c r="F6" s="9" t="s">
        <v>0</v>
      </c>
      <c r="G6" s="9" t="s">
        <v>0</v>
      </c>
      <c r="H6" s="9" t="s">
        <v>0</v>
      </c>
      <c r="I6" s="9" t="s">
        <v>0</v>
      </c>
      <c r="J6" s="9" t="s">
        <v>0</v>
      </c>
      <c r="K6" s="24" t="s">
        <v>0</v>
      </c>
      <c r="L6" s="9" t="s">
        <v>0</v>
      </c>
      <c r="M6" s="3">
        <f>M7+M20+M57+M96+M130+M144+M159+M86</f>
        <v>5108733606.75</v>
      </c>
      <c r="N6" s="3">
        <f>N7+N20+N57+N96+N130+N144+N159+N86</f>
        <v>3966803793.8299999</v>
      </c>
      <c r="O6" s="3">
        <f>O7+O20+O57+O96+O130+O144+O159+O86</f>
        <v>708469894.63999999</v>
      </c>
    </row>
    <row r="7" spans="1:18" ht="31.5" x14ac:dyDescent="0.2">
      <c r="A7" s="18" t="s">
        <v>29</v>
      </c>
      <c r="B7" s="10" t="s">
        <v>30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1" t="s">
        <v>0</v>
      </c>
      <c r="I7" s="11" t="s">
        <v>0</v>
      </c>
      <c r="J7" s="11" t="s">
        <v>0</v>
      </c>
      <c r="K7" s="25" t="s">
        <v>0</v>
      </c>
      <c r="L7" s="11" t="s">
        <v>0</v>
      </c>
      <c r="M7" s="3">
        <f t="shared" ref="M7:M14" si="0">M8</f>
        <v>270506900</v>
      </c>
      <c r="N7" s="3">
        <f t="shared" ref="N7:O14" si="1">N8</f>
        <v>801833670</v>
      </c>
      <c r="O7" s="3">
        <f t="shared" si="1"/>
        <v>0</v>
      </c>
    </row>
    <row r="8" spans="1:18" ht="31.5" x14ac:dyDescent="0.2">
      <c r="A8" s="18" t="s">
        <v>191</v>
      </c>
      <c r="B8" s="14" t="s">
        <v>30</v>
      </c>
      <c r="C8" s="14" t="s">
        <v>15</v>
      </c>
      <c r="D8" s="10"/>
      <c r="E8" s="10"/>
      <c r="F8" s="10"/>
      <c r="G8" s="10"/>
      <c r="H8" s="11"/>
      <c r="I8" s="11"/>
      <c r="J8" s="11"/>
      <c r="K8" s="25"/>
      <c r="L8" s="11"/>
      <c r="M8" s="3">
        <f t="shared" si="0"/>
        <v>270506900</v>
      </c>
      <c r="N8" s="3">
        <f t="shared" si="1"/>
        <v>801833670</v>
      </c>
      <c r="O8" s="3">
        <f t="shared" si="1"/>
        <v>0</v>
      </c>
    </row>
    <row r="9" spans="1:18" ht="63" x14ac:dyDescent="0.2">
      <c r="A9" s="18" t="s">
        <v>31</v>
      </c>
      <c r="B9" s="10" t="s">
        <v>30</v>
      </c>
      <c r="C9" s="14" t="s">
        <v>15</v>
      </c>
      <c r="D9" s="10" t="s">
        <v>32</v>
      </c>
      <c r="E9" s="10" t="s">
        <v>0</v>
      </c>
      <c r="F9" s="10" t="s">
        <v>0</v>
      </c>
      <c r="G9" s="10" t="s">
        <v>0</v>
      </c>
      <c r="H9" s="11" t="s">
        <v>0</v>
      </c>
      <c r="I9" s="11" t="s">
        <v>0</v>
      </c>
      <c r="J9" s="11" t="s">
        <v>0</v>
      </c>
      <c r="K9" s="25" t="s">
        <v>0</v>
      </c>
      <c r="L9" s="11" t="s">
        <v>0</v>
      </c>
      <c r="M9" s="3">
        <f t="shared" si="0"/>
        <v>270506900</v>
      </c>
      <c r="N9" s="3">
        <f t="shared" si="1"/>
        <v>801833670</v>
      </c>
      <c r="O9" s="3">
        <f t="shared" si="1"/>
        <v>0</v>
      </c>
    </row>
    <row r="10" spans="1:18" ht="31.5" x14ac:dyDescent="0.2">
      <c r="A10" s="18" t="s">
        <v>33</v>
      </c>
      <c r="B10" s="10" t="s">
        <v>30</v>
      </c>
      <c r="C10" s="14" t="s">
        <v>15</v>
      </c>
      <c r="D10" s="10" t="s">
        <v>32</v>
      </c>
      <c r="E10" s="10" t="s">
        <v>34</v>
      </c>
      <c r="F10" s="10" t="s">
        <v>0</v>
      </c>
      <c r="G10" s="10" t="s">
        <v>0</v>
      </c>
      <c r="H10" s="11" t="s">
        <v>0</v>
      </c>
      <c r="I10" s="11" t="s">
        <v>0</v>
      </c>
      <c r="J10" s="11" t="s">
        <v>0</v>
      </c>
      <c r="K10" s="25" t="s">
        <v>0</v>
      </c>
      <c r="L10" s="11" t="s">
        <v>0</v>
      </c>
      <c r="M10" s="3">
        <f t="shared" si="0"/>
        <v>270506900</v>
      </c>
      <c r="N10" s="3">
        <f t="shared" si="1"/>
        <v>801833670</v>
      </c>
      <c r="O10" s="3">
        <f t="shared" si="1"/>
        <v>0</v>
      </c>
    </row>
    <row r="11" spans="1:18" ht="66" customHeight="1" x14ac:dyDescent="0.2">
      <c r="A11" s="18" t="s">
        <v>192</v>
      </c>
      <c r="B11" s="10" t="s">
        <v>30</v>
      </c>
      <c r="C11" s="14" t="s">
        <v>15</v>
      </c>
      <c r="D11" s="10" t="s">
        <v>32</v>
      </c>
      <c r="E11" s="10" t="s">
        <v>34</v>
      </c>
      <c r="F11" s="10"/>
      <c r="G11" s="10"/>
      <c r="H11" s="11"/>
      <c r="I11" s="11"/>
      <c r="J11" s="11"/>
      <c r="K11" s="25"/>
      <c r="L11" s="11"/>
      <c r="M11" s="3">
        <f t="shared" si="0"/>
        <v>270506900</v>
      </c>
      <c r="N11" s="3">
        <f t="shared" si="1"/>
        <v>801833670</v>
      </c>
      <c r="O11" s="3">
        <f t="shared" si="1"/>
        <v>0</v>
      </c>
    </row>
    <row r="12" spans="1:18" ht="15.75" x14ac:dyDescent="0.2">
      <c r="A12" s="30" t="s">
        <v>35</v>
      </c>
      <c r="B12" s="10" t="s">
        <v>30</v>
      </c>
      <c r="C12" s="14" t="s">
        <v>15</v>
      </c>
      <c r="D12" s="10" t="s">
        <v>32</v>
      </c>
      <c r="E12" s="10" t="s">
        <v>34</v>
      </c>
      <c r="F12" s="10" t="s">
        <v>36</v>
      </c>
      <c r="G12" s="10" t="s">
        <v>0</v>
      </c>
      <c r="H12" s="10" t="s">
        <v>0</v>
      </c>
      <c r="I12" s="10" t="s">
        <v>0</v>
      </c>
      <c r="J12" s="10" t="s">
        <v>0</v>
      </c>
      <c r="K12" s="26" t="s">
        <v>0</v>
      </c>
      <c r="L12" s="10" t="s">
        <v>0</v>
      </c>
      <c r="M12" s="3">
        <f t="shared" si="0"/>
        <v>270506900</v>
      </c>
      <c r="N12" s="3">
        <f t="shared" si="1"/>
        <v>801833670</v>
      </c>
      <c r="O12" s="3">
        <f t="shared" si="1"/>
        <v>0</v>
      </c>
    </row>
    <row r="13" spans="1:18" ht="31.5" x14ac:dyDescent="0.2">
      <c r="A13" s="30" t="s">
        <v>37</v>
      </c>
      <c r="B13" s="10" t="s">
        <v>30</v>
      </c>
      <c r="C13" s="14" t="s">
        <v>15</v>
      </c>
      <c r="D13" s="10" t="s">
        <v>32</v>
      </c>
      <c r="E13" s="10" t="s">
        <v>34</v>
      </c>
      <c r="F13" s="10" t="s">
        <v>36</v>
      </c>
      <c r="G13" s="10" t="s">
        <v>38</v>
      </c>
      <c r="H13" s="10" t="s">
        <v>0</v>
      </c>
      <c r="I13" s="10" t="s">
        <v>0</v>
      </c>
      <c r="J13" s="10" t="s">
        <v>0</v>
      </c>
      <c r="K13" s="26" t="s">
        <v>0</v>
      </c>
      <c r="L13" s="10" t="s">
        <v>0</v>
      </c>
      <c r="M13" s="3">
        <f t="shared" si="0"/>
        <v>270506900</v>
      </c>
      <c r="N13" s="3">
        <f t="shared" si="1"/>
        <v>801833670</v>
      </c>
      <c r="O13" s="3">
        <f t="shared" si="1"/>
        <v>0</v>
      </c>
    </row>
    <row r="14" spans="1:18" ht="38.25" customHeight="1" x14ac:dyDescent="0.2">
      <c r="A14" s="18" t="s">
        <v>39</v>
      </c>
      <c r="B14" s="10" t="s">
        <v>30</v>
      </c>
      <c r="C14" s="14" t="s">
        <v>15</v>
      </c>
      <c r="D14" s="10" t="s">
        <v>32</v>
      </c>
      <c r="E14" s="10" t="s">
        <v>34</v>
      </c>
      <c r="F14" s="10" t="s">
        <v>36</v>
      </c>
      <c r="G14" s="10" t="s">
        <v>38</v>
      </c>
      <c r="H14" s="10" t="s">
        <v>40</v>
      </c>
      <c r="I14" s="11" t="s">
        <v>0</v>
      </c>
      <c r="J14" s="11" t="s">
        <v>0</v>
      </c>
      <c r="K14" s="25" t="s">
        <v>0</v>
      </c>
      <c r="L14" s="11" t="s">
        <v>0</v>
      </c>
      <c r="M14" s="3">
        <f t="shared" si="0"/>
        <v>270506900</v>
      </c>
      <c r="N14" s="3">
        <f t="shared" si="1"/>
        <v>801833670</v>
      </c>
      <c r="O14" s="3">
        <f t="shared" si="1"/>
        <v>0</v>
      </c>
    </row>
    <row r="15" spans="1:18" ht="63" x14ac:dyDescent="0.2">
      <c r="A15" s="18" t="s">
        <v>41</v>
      </c>
      <c r="B15" s="10" t="s">
        <v>30</v>
      </c>
      <c r="C15" s="14" t="s">
        <v>15</v>
      </c>
      <c r="D15" s="10" t="s">
        <v>32</v>
      </c>
      <c r="E15" s="10" t="s">
        <v>34</v>
      </c>
      <c r="F15" s="10" t="s">
        <v>36</v>
      </c>
      <c r="G15" s="10" t="s">
        <v>38</v>
      </c>
      <c r="H15" s="10" t="s">
        <v>40</v>
      </c>
      <c r="I15" s="10" t="s">
        <v>42</v>
      </c>
      <c r="J15" s="10" t="s">
        <v>0</v>
      </c>
      <c r="K15" s="26" t="s">
        <v>0</v>
      </c>
      <c r="L15" s="10" t="s">
        <v>0</v>
      </c>
      <c r="M15" s="3">
        <f>M16+M17+M18+M19</f>
        <v>270506900</v>
      </c>
      <c r="N15" s="3">
        <f t="shared" ref="N15:O15" si="2">N16+N17+N18+N19</f>
        <v>801833670</v>
      </c>
      <c r="O15" s="3">
        <f t="shared" si="2"/>
        <v>0</v>
      </c>
    </row>
    <row r="16" spans="1:18" ht="63" x14ac:dyDescent="0.2">
      <c r="A16" s="16" t="s">
        <v>43</v>
      </c>
      <c r="B16" s="9" t="s">
        <v>30</v>
      </c>
      <c r="C16" s="15" t="s">
        <v>15</v>
      </c>
      <c r="D16" s="9" t="s">
        <v>32</v>
      </c>
      <c r="E16" s="9" t="s">
        <v>34</v>
      </c>
      <c r="F16" s="9" t="s">
        <v>36</v>
      </c>
      <c r="G16" s="9" t="s">
        <v>38</v>
      </c>
      <c r="H16" s="9" t="s">
        <v>40</v>
      </c>
      <c r="I16" s="9" t="s">
        <v>42</v>
      </c>
      <c r="J16" s="12" t="s">
        <v>118</v>
      </c>
      <c r="K16" s="27" t="s">
        <v>195</v>
      </c>
      <c r="L16" s="23" t="s">
        <v>61</v>
      </c>
      <c r="M16" s="110">
        <f>259586250+10920650</f>
        <v>270506900</v>
      </c>
      <c r="N16" s="4">
        <v>0</v>
      </c>
      <c r="O16" s="4">
        <v>0</v>
      </c>
    </row>
    <row r="17" spans="1:18" ht="78.75" x14ac:dyDescent="0.2">
      <c r="A17" s="16" t="s">
        <v>441</v>
      </c>
      <c r="B17" s="9" t="s">
        <v>30</v>
      </c>
      <c r="C17" s="15" t="s">
        <v>15</v>
      </c>
      <c r="D17" s="9" t="s">
        <v>32</v>
      </c>
      <c r="E17" s="9" t="s">
        <v>34</v>
      </c>
      <c r="F17" s="9" t="s">
        <v>36</v>
      </c>
      <c r="G17" s="9" t="s">
        <v>38</v>
      </c>
      <c r="H17" s="9" t="s">
        <v>40</v>
      </c>
      <c r="I17" s="9" t="s">
        <v>42</v>
      </c>
      <c r="J17" s="12" t="s">
        <v>118</v>
      </c>
      <c r="K17" s="27" t="s">
        <v>196</v>
      </c>
      <c r="L17" s="23" t="s">
        <v>55</v>
      </c>
      <c r="M17" s="4">
        <v>0</v>
      </c>
      <c r="N17" s="4">
        <v>112347260</v>
      </c>
      <c r="O17" s="4">
        <v>0</v>
      </c>
    </row>
    <row r="18" spans="1:18" s="63" customFormat="1" ht="63" x14ac:dyDescent="0.2">
      <c r="A18" s="16" t="s">
        <v>440</v>
      </c>
      <c r="B18" s="9" t="s">
        <v>30</v>
      </c>
      <c r="C18" s="15" t="s">
        <v>15</v>
      </c>
      <c r="D18" s="9" t="s">
        <v>32</v>
      </c>
      <c r="E18" s="9" t="s">
        <v>34</v>
      </c>
      <c r="F18" s="9" t="s">
        <v>36</v>
      </c>
      <c r="G18" s="9" t="s">
        <v>38</v>
      </c>
      <c r="H18" s="9" t="s">
        <v>40</v>
      </c>
      <c r="I18" s="9" t="s">
        <v>42</v>
      </c>
      <c r="J18" s="12" t="s">
        <v>118</v>
      </c>
      <c r="K18" s="84">
        <v>23.634</v>
      </c>
      <c r="L18" s="23" t="s">
        <v>55</v>
      </c>
      <c r="M18" s="4">
        <v>0</v>
      </c>
      <c r="N18" s="4">
        <v>507611020</v>
      </c>
      <c r="O18" s="4">
        <v>0</v>
      </c>
      <c r="P18" s="62"/>
      <c r="Q18" s="62"/>
      <c r="R18" s="62"/>
    </row>
    <row r="19" spans="1:18" s="63" customFormat="1" ht="78.75" x14ac:dyDescent="0.2">
      <c r="A19" s="16" t="s">
        <v>442</v>
      </c>
      <c r="B19" s="9" t="s">
        <v>30</v>
      </c>
      <c r="C19" s="15" t="s">
        <v>15</v>
      </c>
      <c r="D19" s="9" t="s">
        <v>32</v>
      </c>
      <c r="E19" s="9" t="s">
        <v>34</v>
      </c>
      <c r="F19" s="9" t="s">
        <v>36</v>
      </c>
      <c r="G19" s="9" t="s">
        <v>38</v>
      </c>
      <c r="H19" s="9" t="s">
        <v>40</v>
      </c>
      <c r="I19" s="9" t="s">
        <v>42</v>
      </c>
      <c r="J19" s="12" t="s">
        <v>118</v>
      </c>
      <c r="K19" s="84">
        <v>8.4730000000000008</v>
      </c>
      <c r="L19" s="23" t="s">
        <v>55</v>
      </c>
      <c r="M19" s="4">
        <v>0</v>
      </c>
      <c r="N19" s="4">
        <v>181875390</v>
      </c>
      <c r="O19" s="4">
        <v>0</v>
      </c>
      <c r="P19" s="62"/>
      <c r="Q19" s="62"/>
      <c r="R19" s="62"/>
    </row>
    <row r="20" spans="1:18" ht="31.5" x14ac:dyDescent="0.2">
      <c r="A20" s="18" t="s">
        <v>44</v>
      </c>
      <c r="B20" s="10" t="s">
        <v>26</v>
      </c>
      <c r="C20" s="10" t="s">
        <v>0</v>
      </c>
      <c r="D20" s="10" t="s">
        <v>0</v>
      </c>
      <c r="E20" s="10" t="s">
        <v>0</v>
      </c>
      <c r="F20" s="10" t="s">
        <v>0</v>
      </c>
      <c r="G20" s="10" t="s">
        <v>0</v>
      </c>
      <c r="H20" s="11" t="s">
        <v>0</v>
      </c>
      <c r="I20" s="11" t="s">
        <v>0</v>
      </c>
      <c r="J20" s="11" t="s">
        <v>0</v>
      </c>
      <c r="K20" s="25" t="s">
        <v>0</v>
      </c>
      <c r="L20" s="11" t="s">
        <v>0</v>
      </c>
      <c r="M20" s="3">
        <f>M21+M46</f>
        <v>2154654803</v>
      </c>
      <c r="N20" s="3">
        <f t="shared" ref="N20:O20" si="3">N21+N46</f>
        <v>559613155</v>
      </c>
      <c r="O20" s="3">
        <f t="shared" si="3"/>
        <v>0</v>
      </c>
    </row>
    <row r="21" spans="1:18" ht="31.5" x14ac:dyDescent="0.2">
      <c r="A21" s="18" t="s">
        <v>190</v>
      </c>
      <c r="B21" s="14" t="s">
        <v>26</v>
      </c>
      <c r="C21" s="14" t="s">
        <v>14</v>
      </c>
      <c r="D21" s="10"/>
      <c r="E21" s="10"/>
      <c r="F21" s="10"/>
      <c r="G21" s="10"/>
      <c r="H21" s="11"/>
      <c r="I21" s="11"/>
      <c r="J21" s="11"/>
      <c r="K21" s="25"/>
      <c r="L21" s="11"/>
      <c r="M21" s="3">
        <f>M22+M30+M38</f>
        <v>2153654803</v>
      </c>
      <c r="N21" s="3">
        <f t="shared" ref="N21:O21" si="4">N22+N30+N38</f>
        <v>529613155</v>
      </c>
      <c r="O21" s="3">
        <f t="shared" si="4"/>
        <v>0</v>
      </c>
    </row>
    <row r="22" spans="1:18" ht="47.25" x14ac:dyDescent="0.2">
      <c r="A22" s="18" t="s">
        <v>45</v>
      </c>
      <c r="B22" s="10" t="s">
        <v>26</v>
      </c>
      <c r="C22" s="14" t="s">
        <v>14</v>
      </c>
      <c r="D22" s="10" t="s">
        <v>46</v>
      </c>
      <c r="E22" s="10" t="s">
        <v>0</v>
      </c>
      <c r="F22" s="10" t="s">
        <v>0</v>
      </c>
      <c r="G22" s="10" t="s">
        <v>0</v>
      </c>
      <c r="H22" s="11" t="s">
        <v>0</v>
      </c>
      <c r="I22" s="11" t="s">
        <v>0</v>
      </c>
      <c r="J22" s="11" t="s">
        <v>0</v>
      </c>
      <c r="K22" s="25" t="s">
        <v>0</v>
      </c>
      <c r="L22" s="11" t="s">
        <v>0</v>
      </c>
      <c r="M22" s="3">
        <f t="shared" ref="M22:M28" si="5">M23</f>
        <v>26773650</v>
      </c>
      <c r="N22" s="3">
        <f t="shared" ref="N22:O28" si="6">N23</f>
        <v>77059600</v>
      </c>
      <c r="O22" s="3">
        <f t="shared" si="6"/>
        <v>0</v>
      </c>
    </row>
    <row r="23" spans="1:18" ht="31.5" x14ac:dyDescent="0.2">
      <c r="A23" s="18" t="s">
        <v>33</v>
      </c>
      <c r="B23" s="10" t="s">
        <v>26</v>
      </c>
      <c r="C23" s="14" t="s">
        <v>14</v>
      </c>
      <c r="D23" s="10" t="s">
        <v>46</v>
      </c>
      <c r="E23" s="10" t="s">
        <v>34</v>
      </c>
      <c r="F23" s="10" t="s">
        <v>0</v>
      </c>
      <c r="G23" s="10" t="s">
        <v>0</v>
      </c>
      <c r="H23" s="11" t="s">
        <v>0</v>
      </c>
      <c r="I23" s="11" t="s">
        <v>0</v>
      </c>
      <c r="J23" s="11" t="s">
        <v>0</v>
      </c>
      <c r="K23" s="25" t="s">
        <v>0</v>
      </c>
      <c r="L23" s="11" t="s">
        <v>0</v>
      </c>
      <c r="M23" s="3">
        <f t="shared" si="5"/>
        <v>26773650</v>
      </c>
      <c r="N23" s="3">
        <f t="shared" si="6"/>
        <v>77059600</v>
      </c>
      <c r="O23" s="3">
        <f t="shared" si="6"/>
        <v>0</v>
      </c>
    </row>
    <row r="24" spans="1:18" ht="78.75" x14ac:dyDescent="0.2">
      <c r="A24" s="18" t="s">
        <v>47</v>
      </c>
      <c r="B24" s="10" t="s">
        <v>26</v>
      </c>
      <c r="C24" s="14" t="s">
        <v>14</v>
      </c>
      <c r="D24" s="10" t="s">
        <v>46</v>
      </c>
      <c r="E24" s="10" t="s">
        <v>34</v>
      </c>
      <c r="F24" s="10" t="s">
        <v>0</v>
      </c>
      <c r="G24" s="10" t="s">
        <v>0</v>
      </c>
      <c r="H24" s="11" t="s">
        <v>0</v>
      </c>
      <c r="I24" s="11" t="s">
        <v>0</v>
      </c>
      <c r="J24" s="11" t="s">
        <v>0</v>
      </c>
      <c r="K24" s="25" t="s">
        <v>0</v>
      </c>
      <c r="L24" s="11" t="s">
        <v>0</v>
      </c>
      <c r="M24" s="3">
        <f t="shared" si="5"/>
        <v>26773650</v>
      </c>
      <c r="N24" s="3">
        <f t="shared" si="6"/>
        <v>77059600</v>
      </c>
      <c r="O24" s="3">
        <f t="shared" si="6"/>
        <v>0</v>
      </c>
    </row>
    <row r="25" spans="1:18" ht="15.75" x14ac:dyDescent="0.2">
      <c r="A25" s="30" t="s">
        <v>48</v>
      </c>
      <c r="B25" s="10" t="s">
        <v>26</v>
      </c>
      <c r="C25" s="14" t="s">
        <v>14</v>
      </c>
      <c r="D25" s="10" t="s">
        <v>46</v>
      </c>
      <c r="E25" s="10" t="s">
        <v>34</v>
      </c>
      <c r="F25" s="10" t="s">
        <v>38</v>
      </c>
      <c r="G25" s="10" t="s">
        <v>0</v>
      </c>
      <c r="H25" s="10" t="s">
        <v>0</v>
      </c>
      <c r="I25" s="10" t="s">
        <v>0</v>
      </c>
      <c r="J25" s="10" t="s">
        <v>0</v>
      </c>
      <c r="K25" s="26" t="s">
        <v>0</v>
      </c>
      <c r="L25" s="10" t="s">
        <v>0</v>
      </c>
      <c r="M25" s="3">
        <f t="shared" si="5"/>
        <v>26773650</v>
      </c>
      <c r="N25" s="3">
        <f t="shared" si="6"/>
        <v>77059600</v>
      </c>
      <c r="O25" s="3">
        <f t="shared" si="6"/>
        <v>0</v>
      </c>
    </row>
    <row r="26" spans="1:18" ht="15.75" x14ac:dyDescent="0.2">
      <c r="A26" s="30" t="s">
        <v>49</v>
      </c>
      <c r="B26" s="10" t="s">
        <v>26</v>
      </c>
      <c r="C26" s="14" t="s">
        <v>14</v>
      </c>
      <c r="D26" s="10" t="s">
        <v>46</v>
      </c>
      <c r="E26" s="10" t="s">
        <v>34</v>
      </c>
      <c r="F26" s="10" t="s">
        <v>38</v>
      </c>
      <c r="G26" s="10" t="s">
        <v>50</v>
      </c>
      <c r="H26" s="10" t="s">
        <v>0</v>
      </c>
      <c r="I26" s="10" t="s">
        <v>0</v>
      </c>
      <c r="J26" s="10" t="s">
        <v>0</v>
      </c>
      <c r="K26" s="26" t="s">
        <v>0</v>
      </c>
      <c r="L26" s="10" t="s">
        <v>0</v>
      </c>
      <c r="M26" s="3">
        <f t="shared" si="5"/>
        <v>26773650</v>
      </c>
      <c r="N26" s="3">
        <f t="shared" si="6"/>
        <v>77059600</v>
      </c>
      <c r="O26" s="3">
        <f t="shared" si="6"/>
        <v>0</v>
      </c>
    </row>
    <row r="27" spans="1:18" ht="63" x14ac:dyDescent="0.2">
      <c r="A27" s="18" t="s">
        <v>51</v>
      </c>
      <c r="B27" s="10" t="s">
        <v>26</v>
      </c>
      <c r="C27" s="14" t="s">
        <v>14</v>
      </c>
      <c r="D27" s="10" t="s">
        <v>46</v>
      </c>
      <c r="E27" s="10" t="s">
        <v>34</v>
      </c>
      <c r="F27" s="10" t="s">
        <v>38</v>
      </c>
      <c r="G27" s="10" t="s">
        <v>50</v>
      </c>
      <c r="H27" s="10" t="s">
        <v>52</v>
      </c>
      <c r="I27" s="11" t="s">
        <v>0</v>
      </c>
      <c r="J27" s="11" t="s">
        <v>0</v>
      </c>
      <c r="K27" s="25" t="s">
        <v>0</v>
      </c>
      <c r="L27" s="11" t="s">
        <v>0</v>
      </c>
      <c r="M27" s="3">
        <f t="shared" si="5"/>
        <v>26773650</v>
      </c>
      <c r="N27" s="3">
        <f t="shared" si="6"/>
        <v>77059600</v>
      </c>
      <c r="O27" s="3">
        <f t="shared" si="6"/>
        <v>0</v>
      </c>
    </row>
    <row r="28" spans="1:18" ht="63" x14ac:dyDescent="0.2">
      <c r="A28" s="18" t="s">
        <v>41</v>
      </c>
      <c r="B28" s="10" t="s">
        <v>26</v>
      </c>
      <c r="C28" s="14" t="s">
        <v>14</v>
      </c>
      <c r="D28" s="10" t="s">
        <v>46</v>
      </c>
      <c r="E28" s="10" t="s">
        <v>34</v>
      </c>
      <c r="F28" s="10" t="s">
        <v>38</v>
      </c>
      <c r="G28" s="10" t="s">
        <v>50</v>
      </c>
      <c r="H28" s="10" t="s">
        <v>52</v>
      </c>
      <c r="I28" s="10" t="s">
        <v>42</v>
      </c>
      <c r="J28" s="10" t="s">
        <v>0</v>
      </c>
      <c r="K28" s="26" t="s">
        <v>0</v>
      </c>
      <c r="L28" s="10" t="s">
        <v>0</v>
      </c>
      <c r="M28" s="3">
        <f t="shared" si="5"/>
        <v>26773650</v>
      </c>
      <c r="N28" s="3">
        <f t="shared" si="6"/>
        <v>77059600</v>
      </c>
      <c r="O28" s="3">
        <f t="shared" si="6"/>
        <v>0</v>
      </c>
    </row>
    <row r="29" spans="1:18" ht="78.75" x14ac:dyDescent="0.2">
      <c r="A29" s="16" t="s">
        <v>53</v>
      </c>
      <c r="B29" s="9" t="s">
        <v>26</v>
      </c>
      <c r="C29" s="15" t="s">
        <v>14</v>
      </c>
      <c r="D29" s="9" t="s">
        <v>46</v>
      </c>
      <c r="E29" s="9" t="s">
        <v>34</v>
      </c>
      <c r="F29" s="9" t="s">
        <v>38</v>
      </c>
      <c r="G29" s="9" t="s">
        <v>50</v>
      </c>
      <c r="H29" s="9" t="s">
        <v>52</v>
      </c>
      <c r="I29" s="9" t="s">
        <v>42</v>
      </c>
      <c r="J29" s="12" t="s">
        <v>54</v>
      </c>
      <c r="K29" s="5">
        <v>200</v>
      </c>
      <c r="L29" s="12" t="s">
        <v>113</v>
      </c>
      <c r="M29" s="4">
        <v>26773650</v>
      </c>
      <c r="N29" s="4">
        <f>37466900+39592700</f>
        <v>77059600</v>
      </c>
      <c r="O29" s="4">
        <v>0</v>
      </c>
    </row>
    <row r="30" spans="1:18" ht="94.5" x14ac:dyDescent="0.2">
      <c r="A30" s="18" t="s">
        <v>56</v>
      </c>
      <c r="B30" s="10" t="s">
        <v>26</v>
      </c>
      <c r="C30" s="14" t="s">
        <v>14</v>
      </c>
      <c r="D30" s="10" t="s">
        <v>57</v>
      </c>
      <c r="E30" s="10" t="s">
        <v>0</v>
      </c>
      <c r="F30" s="10" t="s">
        <v>0</v>
      </c>
      <c r="G30" s="10" t="s">
        <v>0</v>
      </c>
      <c r="H30" s="11" t="s">
        <v>0</v>
      </c>
      <c r="I30" s="11" t="s">
        <v>0</v>
      </c>
      <c r="J30" s="11" t="s">
        <v>0</v>
      </c>
      <c r="K30" s="25" t="s">
        <v>0</v>
      </c>
      <c r="L30" s="11" t="s">
        <v>0</v>
      </c>
      <c r="M30" s="3">
        <f t="shared" ref="M30:M36" si="7">M31</f>
        <v>1554620590</v>
      </c>
      <c r="N30" s="3">
        <f t="shared" ref="N30:O36" si="8">N31</f>
        <v>0</v>
      </c>
      <c r="O30" s="3">
        <f t="shared" si="8"/>
        <v>0</v>
      </c>
    </row>
    <row r="31" spans="1:18" ht="31.5" x14ac:dyDescent="0.2">
      <c r="A31" s="18" t="s">
        <v>33</v>
      </c>
      <c r="B31" s="10" t="s">
        <v>26</v>
      </c>
      <c r="C31" s="14" t="s">
        <v>14</v>
      </c>
      <c r="D31" s="10" t="s">
        <v>57</v>
      </c>
      <c r="E31" s="10" t="s">
        <v>34</v>
      </c>
      <c r="F31" s="10" t="s">
        <v>0</v>
      </c>
      <c r="G31" s="10" t="s">
        <v>0</v>
      </c>
      <c r="H31" s="11" t="s">
        <v>0</v>
      </c>
      <c r="I31" s="11" t="s">
        <v>0</v>
      </c>
      <c r="J31" s="11" t="s">
        <v>0</v>
      </c>
      <c r="K31" s="25" t="s">
        <v>0</v>
      </c>
      <c r="L31" s="11" t="s">
        <v>0</v>
      </c>
      <c r="M31" s="3">
        <f t="shared" si="7"/>
        <v>1554620590</v>
      </c>
      <c r="N31" s="3">
        <f t="shared" si="8"/>
        <v>0</v>
      </c>
      <c r="O31" s="3">
        <f t="shared" si="8"/>
        <v>0</v>
      </c>
    </row>
    <row r="32" spans="1:18" ht="78.75" x14ac:dyDescent="0.2">
      <c r="A32" s="18" t="s">
        <v>47</v>
      </c>
      <c r="B32" s="10" t="s">
        <v>26</v>
      </c>
      <c r="C32" s="14" t="s">
        <v>14</v>
      </c>
      <c r="D32" s="10" t="s">
        <v>57</v>
      </c>
      <c r="E32" s="10" t="s">
        <v>34</v>
      </c>
      <c r="F32" s="10" t="s">
        <v>0</v>
      </c>
      <c r="G32" s="10" t="s">
        <v>0</v>
      </c>
      <c r="H32" s="11" t="s">
        <v>0</v>
      </c>
      <c r="I32" s="11" t="s">
        <v>0</v>
      </c>
      <c r="J32" s="11" t="s">
        <v>0</v>
      </c>
      <c r="K32" s="25" t="s">
        <v>0</v>
      </c>
      <c r="L32" s="11" t="s">
        <v>0</v>
      </c>
      <c r="M32" s="3">
        <f t="shared" si="7"/>
        <v>1554620590</v>
      </c>
      <c r="N32" s="3">
        <f t="shared" si="8"/>
        <v>0</v>
      </c>
      <c r="O32" s="3">
        <f t="shared" si="8"/>
        <v>0</v>
      </c>
    </row>
    <row r="33" spans="1:18" ht="15.75" x14ac:dyDescent="0.2">
      <c r="A33" s="30" t="s">
        <v>48</v>
      </c>
      <c r="B33" s="10" t="s">
        <v>26</v>
      </c>
      <c r="C33" s="14" t="s">
        <v>14</v>
      </c>
      <c r="D33" s="10" t="s">
        <v>57</v>
      </c>
      <c r="E33" s="10" t="s">
        <v>34</v>
      </c>
      <c r="F33" s="10" t="s">
        <v>38</v>
      </c>
      <c r="G33" s="10" t="s">
        <v>0</v>
      </c>
      <c r="H33" s="10" t="s">
        <v>0</v>
      </c>
      <c r="I33" s="10" t="s">
        <v>0</v>
      </c>
      <c r="J33" s="10" t="s">
        <v>0</v>
      </c>
      <c r="K33" s="26" t="s">
        <v>0</v>
      </c>
      <c r="L33" s="10" t="s">
        <v>0</v>
      </c>
      <c r="M33" s="3">
        <f t="shared" si="7"/>
        <v>1554620590</v>
      </c>
      <c r="N33" s="3">
        <f t="shared" si="8"/>
        <v>0</v>
      </c>
      <c r="O33" s="3">
        <f t="shared" si="8"/>
        <v>0</v>
      </c>
    </row>
    <row r="34" spans="1:18" ht="15.75" x14ac:dyDescent="0.2">
      <c r="A34" s="30" t="s">
        <v>49</v>
      </c>
      <c r="B34" s="10" t="s">
        <v>26</v>
      </c>
      <c r="C34" s="14" t="s">
        <v>14</v>
      </c>
      <c r="D34" s="10" t="s">
        <v>57</v>
      </c>
      <c r="E34" s="10" t="s">
        <v>34</v>
      </c>
      <c r="F34" s="10" t="s">
        <v>38</v>
      </c>
      <c r="G34" s="10" t="s">
        <v>50</v>
      </c>
      <c r="H34" s="10" t="s">
        <v>0</v>
      </c>
      <c r="I34" s="10" t="s">
        <v>0</v>
      </c>
      <c r="J34" s="10" t="s">
        <v>0</v>
      </c>
      <c r="K34" s="26" t="s">
        <v>0</v>
      </c>
      <c r="L34" s="10" t="s">
        <v>0</v>
      </c>
      <c r="M34" s="3">
        <f t="shared" si="7"/>
        <v>1554620590</v>
      </c>
      <c r="N34" s="3">
        <f t="shared" si="8"/>
        <v>0</v>
      </c>
      <c r="O34" s="3">
        <f t="shared" si="8"/>
        <v>0</v>
      </c>
    </row>
    <row r="35" spans="1:18" ht="47.25" x14ac:dyDescent="0.2">
      <c r="A35" s="18" t="s">
        <v>58</v>
      </c>
      <c r="B35" s="10" t="s">
        <v>26</v>
      </c>
      <c r="C35" s="14" t="s">
        <v>14</v>
      </c>
      <c r="D35" s="10" t="s">
        <v>57</v>
      </c>
      <c r="E35" s="10" t="s">
        <v>34</v>
      </c>
      <c r="F35" s="10" t="s">
        <v>38</v>
      </c>
      <c r="G35" s="10" t="s">
        <v>50</v>
      </c>
      <c r="H35" s="10" t="s">
        <v>59</v>
      </c>
      <c r="I35" s="11" t="s">
        <v>0</v>
      </c>
      <c r="J35" s="11" t="s">
        <v>0</v>
      </c>
      <c r="K35" s="25" t="s">
        <v>0</v>
      </c>
      <c r="L35" s="11" t="s">
        <v>0</v>
      </c>
      <c r="M35" s="3">
        <f t="shared" si="7"/>
        <v>1554620590</v>
      </c>
      <c r="N35" s="3">
        <f t="shared" si="8"/>
        <v>0</v>
      </c>
      <c r="O35" s="3">
        <f t="shared" si="8"/>
        <v>0</v>
      </c>
    </row>
    <row r="36" spans="1:18" ht="63" x14ac:dyDescent="0.2">
      <c r="A36" s="18" t="s">
        <v>41</v>
      </c>
      <c r="B36" s="10" t="s">
        <v>26</v>
      </c>
      <c r="C36" s="14" t="s">
        <v>14</v>
      </c>
      <c r="D36" s="10" t="s">
        <v>57</v>
      </c>
      <c r="E36" s="10" t="s">
        <v>34</v>
      </c>
      <c r="F36" s="10" t="s">
        <v>38</v>
      </c>
      <c r="G36" s="10" t="s">
        <v>50</v>
      </c>
      <c r="H36" s="10" t="s">
        <v>59</v>
      </c>
      <c r="I36" s="10" t="s">
        <v>42</v>
      </c>
      <c r="J36" s="10" t="s">
        <v>0</v>
      </c>
      <c r="K36" s="26" t="s">
        <v>0</v>
      </c>
      <c r="L36" s="10" t="s">
        <v>0</v>
      </c>
      <c r="M36" s="3">
        <f t="shared" si="7"/>
        <v>1554620590</v>
      </c>
      <c r="N36" s="3">
        <f t="shared" si="8"/>
        <v>0</v>
      </c>
      <c r="O36" s="3">
        <f t="shared" si="8"/>
        <v>0</v>
      </c>
    </row>
    <row r="37" spans="1:18" ht="47.25" x14ac:dyDescent="0.2">
      <c r="A37" s="16" t="s">
        <v>60</v>
      </c>
      <c r="B37" s="9" t="s">
        <v>26</v>
      </c>
      <c r="C37" s="15" t="s">
        <v>14</v>
      </c>
      <c r="D37" s="9" t="s">
        <v>57</v>
      </c>
      <c r="E37" s="9" t="s">
        <v>34</v>
      </c>
      <c r="F37" s="9" t="s">
        <v>38</v>
      </c>
      <c r="G37" s="9" t="s">
        <v>50</v>
      </c>
      <c r="H37" s="9" t="s">
        <v>59</v>
      </c>
      <c r="I37" s="9" t="s">
        <v>42</v>
      </c>
      <c r="J37" s="23" t="s">
        <v>194</v>
      </c>
      <c r="K37" s="5">
        <v>160</v>
      </c>
      <c r="L37" s="12" t="s">
        <v>61</v>
      </c>
      <c r="M37" s="4">
        <f>1603043690-48423100</f>
        <v>1554620590</v>
      </c>
      <c r="N37" s="4">
        <v>0</v>
      </c>
      <c r="O37" s="4">
        <v>0</v>
      </c>
    </row>
    <row r="38" spans="1:18" ht="47.25" x14ac:dyDescent="0.2">
      <c r="A38" s="18" t="s">
        <v>62</v>
      </c>
      <c r="B38" s="10" t="s">
        <v>26</v>
      </c>
      <c r="C38" s="14" t="s">
        <v>14</v>
      </c>
      <c r="D38" s="10" t="s">
        <v>63</v>
      </c>
      <c r="E38" s="10" t="s">
        <v>0</v>
      </c>
      <c r="F38" s="10" t="s">
        <v>0</v>
      </c>
      <c r="G38" s="10" t="s">
        <v>0</v>
      </c>
      <c r="H38" s="11" t="s">
        <v>0</v>
      </c>
      <c r="I38" s="11" t="s">
        <v>0</v>
      </c>
      <c r="J38" s="11" t="s">
        <v>0</v>
      </c>
      <c r="K38" s="25" t="s">
        <v>0</v>
      </c>
      <c r="L38" s="11" t="s">
        <v>0</v>
      </c>
      <c r="M38" s="3">
        <f t="shared" ref="M38:M44" si="9">M39</f>
        <v>572260563</v>
      </c>
      <c r="N38" s="3">
        <f t="shared" ref="N38:O44" si="10">N39</f>
        <v>452553555</v>
      </c>
      <c r="O38" s="3">
        <f t="shared" si="10"/>
        <v>0</v>
      </c>
    </row>
    <row r="39" spans="1:18" ht="31.5" x14ac:dyDescent="0.2">
      <c r="A39" s="18" t="s">
        <v>33</v>
      </c>
      <c r="B39" s="10" t="s">
        <v>26</v>
      </c>
      <c r="C39" s="14" t="s">
        <v>14</v>
      </c>
      <c r="D39" s="10" t="s">
        <v>63</v>
      </c>
      <c r="E39" s="10" t="s">
        <v>34</v>
      </c>
      <c r="F39" s="10" t="s">
        <v>0</v>
      </c>
      <c r="G39" s="10" t="s">
        <v>0</v>
      </c>
      <c r="H39" s="11" t="s">
        <v>0</v>
      </c>
      <c r="I39" s="11" t="s">
        <v>0</v>
      </c>
      <c r="J39" s="11" t="s">
        <v>0</v>
      </c>
      <c r="K39" s="25" t="s">
        <v>0</v>
      </c>
      <c r="L39" s="11" t="s">
        <v>0</v>
      </c>
      <c r="M39" s="3">
        <f t="shared" si="9"/>
        <v>572260563</v>
      </c>
      <c r="N39" s="3">
        <f t="shared" si="10"/>
        <v>452553555</v>
      </c>
      <c r="O39" s="3">
        <f t="shared" si="10"/>
        <v>0</v>
      </c>
    </row>
    <row r="40" spans="1:18" ht="78.75" x14ac:dyDescent="0.2">
      <c r="A40" s="18" t="s">
        <v>47</v>
      </c>
      <c r="B40" s="10" t="s">
        <v>26</v>
      </c>
      <c r="C40" s="14" t="s">
        <v>14</v>
      </c>
      <c r="D40" s="10" t="s">
        <v>63</v>
      </c>
      <c r="E40" s="10" t="s">
        <v>34</v>
      </c>
      <c r="F40" s="10" t="s">
        <v>0</v>
      </c>
      <c r="G40" s="10" t="s">
        <v>0</v>
      </c>
      <c r="H40" s="11" t="s">
        <v>0</v>
      </c>
      <c r="I40" s="11" t="s">
        <v>0</v>
      </c>
      <c r="J40" s="11" t="s">
        <v>0</v>
      </c>
      <c r="K40" s="25" t="s">
        <v>0</v>
      </c>
      <c r="L40" s="11" t="s">
        <v>0</v>
      </c>
      <c r="M40" s="3">
        <f t="shared" si="9"/>
        <v>572260563</v>
      </c>
      <c r="N40" s="3">
        <f t="shared" si="10"/>
        <v>452553555</v>
      </c>
      <c r="O40" s="3">
        <f t="shared" si="10"/>
        <v>0</v>
      </c>
    </row>
    <row r="41" spans="1:18" ht="15.75" x14ac:dyDescent="0.2">
      <c r="A41" s="30" t="s">
        <v>48</v>
      </c>
      <c r="B41" s="10" t="s">
        <v>26</v>
      </c>
      <c r="C41" s="14" t="s">
        <v>14</v>
      </c>
      <c r="D41" s="10" t="s">
        <v>63</v>
      </c>
      <c r="E41" s="10" t="s">
        <v>34</v>
      </c>
      <c r="F41" s="10" t="s">
        <v>38</v>
      </c>
      <c r="G41" s="10" t="s">
        <v>0</v>
      </c>
      <c r="H41" s="10" t="s">
        <v>0</v>
      </c>
      <c r="I41" s="10" t="s">
        <v>0</v>
      </c>
      <c r="J41" s="10" t="s">
        <v>0</v>
      </c>
      <c r="K41" s="26" t="s">
        <v>0</v>
      </c>
      <c r="L41" s="10" t="s">
        <v>0</v>
      </c>
      <c r="M41" s="3">
        <f t="shared" si="9"/>
        <v>572260563</v>
      </c>
      <c r="N41" s="3">
        <f t="shared" si="10"/>
        <v>452553555</v>
      </c>
      <c r="O41" s="3">
        <f t="shared" si="10"/>
        <v>0</v>
      </c>
    </row>
    <row r="42" spans="1:18" ht="15.75" x14ac:dyDescent="0.2">
      <c r="A42" s="30" t="s">
        <v>64</v>
      </c>
      <c r="B42" s="10" t="s">
        <v>26</v>
      </c>
      <c r="C42" s="14" t="s">
        <v>14</v>
      </c>
      <c r="D42" s="10" t="s">
        <v>63</v>
      </c>
      <c r="E42" s="10" t="s">
        <v>34</v>
      </c>
      <c r="F42" s="10" t="s">
        <v>38</v>
      </c>
      <c r="G42" s="10" t="s">
        <v>65</v>
      </c>
      <c r="H42" s="10" t="s">
        <v>0</v>
      </c>
      <c r="I42" s="10" t="s">
        <v>0</v>
      </c>
      <c r="J42" s="10" t="s">
        <v>0</v>
      </c>
      <c r="K42" s="26" t="s">
        <v>0</v>
      </c>
      <c r="L42" s="10" t="s">
        <v>0</v>
      </c>
      <c r="M42" s="3">
        <f t="shared" si="9"/>
        <v>572260563</v>
      </c>
      <c r="N42" s="3">
        <f t="shared" si="10"/>
        <v>452553555</v>
      </c>
      <c r="O42" s="3">
        <f t="shared" si="10"/>
        <v>0</v>
      </c>
    </row>
    <row r="43" spans="1:18" ht="47.25" x14ac:dyDescent="0.2">
      <c r="A43" s="18" t="s">
        <v>66</v>
      </c>
      <c r="B43" s="10" t="s">
        <v>26</v>
      </c>
      <c r="C43" s="14" t="s">
        <v>14</v>
      </c>
      <c r="D43" s="10" t="s">
        <v>63</v>
      </c>
      <c r="E43" s="10" t="s">
        <v>34</v>
      </c>
      <c r="F43" s="10" t="s">
        <v>38</v>
      </c>
      <c r="G43" s="10" t="s">
        <v>65</v>
      </c>
      <c r="H43" s="10" t="s">
        <v>67</v>
      </c>
      <c r="I43" s="11" t="s">
        <v>0</v>
      </c>
      <c r="J43" s="11" t="s">
        <v>0</v>
      </c>
      <c r="K43" s="25" t="s">
        <v>0</v>
      </c>
      <c r="L43" s="11" t="s">
        <v>0</v>
      </c>
      <c r="M43" s="3">
        <f t="shared" si="9"/>
        <v>572260563</v>
      </c>
      <c r="N43" s="3">
        <f t="shared" si="10"/>
        <v>452553555</v>
      </c>
      <c r="O43" s="3">
        <f t="shared" si="10"/>
        <v>0</v>
      </c>
    </row>
    <row r="44" spans="1:18" ht="63" x14ac:dyDescent="0.2">
      <c r="A44" s="18" t="s">
        <v>41</v>
      </c>
      <c r="B44" s="10" t="s">
        <v>26</v>
      </c>
      <c r="C44" s="14" t="s">
        <v>14</v>
      </c>
      <c r="D44" s="10" t="s">
        <v>63</v>
      </c>
      <c r="E44" s="10" t="s">
        <v>34</v>
      </c>
      <c r="F44" s="10" t="s">
        <v>38</v>
      </c>
      <c r="G44" s="10" t="s">
        <v>65</v>
      </c>
      <c r="H44" s="10" t="s">
        <v>67</v>
      </c>
      <c r="I44" s="10" t="s">
        <v>42</v>
      </c>
      <c r="J44" s="10" t="s">
        <v>0</v>
      </c>
      <c r="K44" s="26" t="s">
        <v>0</v>
      </c>
      <c r="L44" s="10" t="s">
        <v>0</v>
      </c>
      <c r="M44" s="3">
        <f t="shared" si="9"/>
        <v>572260563</v>
      </c>
      <c r="N44" s="3">
        <f t="shared" si="10"/>
        <v>452553555</v>
      </c>
      <c r="O44" s="3">
        <f t="shared" si="10"/>
        <v>0</v>
      </c>
    </row>
    <row r="45" spans="1:18" ht="57" customHeight="1" x14ac:dyDescent="0.2">
      <c r="A45" s="16" t="s">
        <v>433</v>
      </c>
      <c r="B45" s="9" t="s">
        <v>26</v>
      </c>
      <c r="C45" s="15" t="s">
        <v>14</v>
      </c>
      <c r="D45" s="9" t="s">
        <v>63</v>
      </c>
      <c r="E45" s="9" t="s">
        <v>34</v>
      </c>
      <c r="F45" s="9" t="s">
        <v>38</v>
      </c>
      <c r="G45" s="9" t="s">
        <v>65</v>
      </c>
      <c r="H45" s="9" t="s">
        <v>67</v>
      </c>
      <c r="I45" s="9" t="s">
        <v>42</v>
      </c>
      <c r="J45" s="12" t="s">
        <v>54</v>
      </c>
      <c r="K45" s="5">
        <v>800</v>
      </c>
      <c r="L45" s="12" t="s">
        <v>55</v>
      </c>
      <c r="M45" s="4">
        <f>572260593.35-30-0.35</f>
        <v>572260563</v>
      </c>
      <c r="N45" s="4">
        <f>452553565.22-10-0.22</f>
        <v>452553555</v>
      </c>
      <c r="O45" s="4">
        <v>0</v>
      </c>
    </row>
    <row r="46" spans="1:18" s="22" customFormat="1" ht="31.5" x14ac:dyDescent="0.2">
      <c r="A46" s="18" t="s">
        <v>189</v>
      </c>
      <c r="B46" s="10" t="s">
        <v>26</v>
      </c>
      <c r="C46" s="14" t="s">
        <v>17</v>
      </c>
      <c r="D46" s="19"/>
      <c r="E46" s="19"/>
      <c r="F46" s="19"/>
      <c r="G46" s="19"/>
      <c r="H46" s="19"/>
      <c r="I46" s="19"/>
      <c r="J46" s="20"/>
      <c r="K46" s="28"/>
      <c r="L46" s="20"/>
      <c r="M46" s="21">
        <f t="shared" ref="M46:M52" si="11">M47</f>
        <v>1000000</v>
      </c>
      <c r="N46" s="21">
        <f t="shared" ref="N46:O46" si="12">N47</f>
        <v>30000000</v>
      </c>
      <c r="O46" s="21">
        <f t="shared" si="12"/>
        <v>0</v>
      </c>
      <c r="P46" s="32"/>
      <c r="Q46" s="32"/>
      <c r="R46" s="32"/>
    </row>
    <row r="47" spans="1:18" ht="47.25" x14ac:dyDescent="0.2">
      <c r="A47" s="18" t="s">
        <v>68</v>
      </c>
      <c r="B47" s="10" t="s">
        <v>26</v>
      </c>
      <c r="C47" s="14" t="s">
        <v>17</v>
      </c>
      <c r="D47" s="10" t="s">
        <v>30</v>
      </c>
      <c r="E47" s="10" t="s">
        <v>0</v>
      </c>
      <c r="F47" s="10" t="s">
        <v>0</v>
      </c>
      <c r="G47" s="10" t="s">
        <v>0</v>
      </c>
      <c r="H47" s="11" t="s">
        <v>0</v>
      </c>
      <c r="I47" s="11" t="s">
        <v>0</v>
      </c>
      <c r="J47" s="11" t="s">
        <v>0</v>
      </c>
      <c r="K47" s="25" t="s">
        <v>0</v>
      </c>
      <c r="L47" s="11" t="s">
        <v>0</v>
      </c>
      <c r="M47" s="3">
        <f t="shared" si="11"/>
        <v>1000000</v>
      </c>
      <c r="N47" s="3">
        <f t="shared" ref="N47:O52" si="13">N48</f>
        <v>30000000</v>
      </c>
      <c r="O47" s="3">
        <f t="shared" si="13"/>
        <v>0</v>
      </c>
    </row>
    <row r="48" spans="1:18" ht="31.5" x14ac:dyDescent="0.2">
      <c r="A48" s="18" t="s">
        <v>33</v>
      </c>
      <c r="B48" s="10" t="s">
        <v>26</v>
      </c>
      <c r="C48" s="14" t="s">
        <v>17</v>
      </c>
      <c r="D48" s="10" t="s">
        <v>30</v>
      </c>
      <c r="E48" s="10" t="s">
        <v>34</v>
      </c>
      <c r="F48" s="10" t="s">
        <v>0</v>
      </c>
      <c r="G48" s="10" t="s">
        <v>0</v>
      </c>
      <c r="H48" s="11" t="s">
        <v>0</v>
      </c>
      <c r="I48" s="11" t="s">
        <v>0</v>
      </c>
      <c r="J48" s="11" t="s">
        <v>0</v>
      </c>
      <c r="K48" s="25" t="s">
        <v>0</v>
      </c>
      <c r="L48" s="11" t="s">
        <v>0</v>
      </c>
      <c r="M48" s="3">
        <f t="shared" si="11"/>
        <v>1000000</v>
      </c>
      <c r="N48" s="3">
        <f t="shared" si="13"/>
        <v>30000000</v>
      </c>
      <c r="O48" s="3">
        <f t="shared" si="13"/>
        <v>0</v>
      </c>
    </row>
    <row r="49" spans="1:15" ht="78.75" x14ac:dyDescent="0.2">
      <c r="A49" s="18" t="s">
        <v>47</v>
      </c>
      <c r="B49" s="10" t="s">
        <v>26</v>
      </c>
      <c r="C49" s="14" t="s">
        <v>17</v>
      </c>
      <c r="D49" s="10" t="s">
        <v>30</v>
      </c>
      <c r="E49" s="10" t="s">
        <v>34</v>
      </c>
      <c r="F49" s="10"/>
      <c r="G49" s="10"/>
      <c r="H49" s="11"/>
      <c r="I49" s="11"/>
      <c r="J49" s="11"/>
      <c r="K49" s="25"/>
      <c r="L49" s="11"/>
      <c r="M49" s="3">
        <f t="shared" si="11"/>
        <v>1000000</v>
      </c>
      <c r="N49" s="3">
        <f t="shared" si="13"/>
        <v>30000000</v>
      </c>
      <c r="O49" s="3">
        <f t="shared" si="13"/>
        <v>0</v>
      </c>
    </row>
    <row r="50" spans="1:15" ht="15.75" x14ac:dyDescent="0.2">
      <c r="A50" s="30" t="s">
        <v>48</v>
      </c>
      <c r="B50" s="10" t="s">
        <v>26</v>
      </c>
      <c r="C50" s="14" t="s">
        <v>17</v>
      </c>
      <c r="D50" s="10" t="s">
        <v>30</v>
      </c>
      <c r="E50" s="10" t="s">
        <v>34</v>
      </c>
      <c r="F50" s="10" t="s">
        <v>38</v>
      </c>
      <c r="G50" s="10" t="s">
        <v>0</v>
      </c>
      <c r="H50" s="10" t="s">
        <v>0</v>
      </c>
      <c r="I50" s="10" t="s">
        <v>0</v>
      </c>
      <c r="J50" s="10" t="s">
        <v>0</v>
      </c>
      <c r="K50" s="26" t="s">
        <v>0</v>
      </c>
      <c r="L50" s="10" t="s">
        <v>0</v>
      </c>
      <c r="M50" s="3">
        <f t="shared" si="11"/>
        <v>1000000</v>
      </c>
      <c r="N50" s="3">
        <f t="shared" si="13"/>
        <v>30000000</v>
      </c>
      <c r="O50" s="3">
        <f t="shared" si="13"/>
        <v>0</v>
      </c>
    </row>
    <row r="51" spans="1:15" ht="15.75" x14ac:dyDescent="0.2">
      <c r="A51" s="30" t="s">
        <v>49</v>
      </c>
      <c r="B51" s="10" t="s">
        <v>26</v>
      </c>
      <c r="C51" s="14" t="s">
        <v>17</v>
      </c>
      <c r="D51" s="10" t="s">
        <v>30</v>
      </c>
      <c r="E51" s="10" t="s">
        <v>34</v>
      </c>
      <c r="F51" s="10" t="s">
        <v>38</v>
      </c>
      <c r="G51" s="10" t="s">
        <v>50</v>
      </c>
      <c r="H51" s="10" t="s">
        <v>0</v>
      </c>
      <c r="I51" s="10" t="s">
        <v>0</v>
      </c>
      <c r="J51" s="10" t="s">
        <v>0</v>
      </c>
      <c r="K51" s="26" t="s">
        <v>0</v>
      </c>
      <c r="L51" s="10" t="s">
        <v>0</v>
      </c>
      <c r="M51" s="3">
        <f t="shared" si="11"/>
        <v>1000000</v>
      </c>
      <c r="N51" s="3">
        <f t="shared" si="13"/>
        <v>30000000</v>
      </c>
      <c r="O51" s="3">
        <f t="shared" si="13"/>
        <v>0</v>
      </c>
    </row>
    <row r="52" spans="1:15" ht="47.25" x14ac:dyDescent="0.2">
      <c r="A52" s="18" t="s">
        <v>69</v>
      </c>
      <c r="B52" s="10" t="s">
        <v>26</v>
      </c>
      <c r="C52" s="14" t="s">
        <v>17</v>
      </c>
      <c r="D52" s="10" t="s">
        <v>30</v>
      </c>
      <c r="E52" s="10" t="s">
        <v>34</v>
      </c>
      <c r="F52" s="10" t="s">
        <v>38</v>
      </c>
      <c r="G52" s="10" t="s">
        <v>50</v>
      </c>
      <c r="H52" s="10" t="s">
        <v>70</v>
      </c>
      <c r="I52" s="11" t="s">
        <v>0</v>
      </c>
      <c r="J52" s="11" t="s">
        <v>0</v>
      </c>
      <c r="K52" s="25" t="s">
        <v>0</v>
      </c>
      <c r="L52" s="11" t="s">
        <v>0</v>
      </c>
      <c r="M52" s="3">
        <f t="shared" si="11"/>
        <v>1000000</v>
      </c>
      <c r="N52" s="3">
        <f t="shared" si="13"/>
        <v>30000000</v>
      </c>
      <c r="O52" s="3">
        <f t="shared" si="13"/>
        <v>0</v>
      </c>
    </row>
    <row r="53" spans="1:15" ht="63" x14ac:dyDescent="0.2">
      <c r="A53" s="18" t="s">
        <v>41</v>
      </c>
      <c r="B53" s="10" t="s">
        <v>26</v>
      </c>
      <c r="C53" s="14" t="s">
        <v>17</v>
      </c>
      <c r="D53" s="10" t="s">
        <v>30</v>
      </c>
      <c r="E53" s="10" t="s">
        <v>34</v>
      </c>
      <c r="F53" s="10" t="s">
        <v>38</v>
      </c>
      <c r="G53" s="10" t="s">
        <v>50</v>
      </c>
      <c r="H53" s="10" t="s">
        <v>70</v>
      </c>
      <c r="I53" s="10" t="s">
        <v>42</v>
      </c>
      <c r="J53" s="10" t="s">
        <v>0</v>
      </c>
      <c r="K53" s="26" t="s">
        <v>0</v>
      </c>
      <c r="L53" s="10" t="s">
        <v>0</v>
      </c>
      <c r="M53" s="3">
        <f>M54+M55+M56</f>
        <v>1000000</v>
      </c>
      <c r="N53" s="3">
        <f t="shared" ref="N53:O53" si="14">N54+N55+N56</f>
        <v>30000000</v>
      </c>
      <c r="O53" s="3">
        <f t="shared" si="14"/>
        <v>0</v>
      </c>
    </row>
    <row r="54" spans="1:15" ht="47.25" x14ac:dyDescent="0.2">
      <c r="A54" s="16" t="s">
        <v>71</v>
      </c>
      <c r="B54" s="9" t="s">
        <v>26</v>
      </c>
      <c r="C54" s="15" t="s">
        <v>17</v>
      </c>
      <c r="D54" s="9" t="s">
        <v>30</v>
      </c>
      <c r="E54" s="9" t="s">
        <v>34</v>
      </c>
      <c r="F54" s="9" t="s">
        <v>38</v>
      </c>
      <c r="G54" s="9" t="s">
        <v>50</v>
      </c>
      <c r="H54" s="9" t="s">
        <v>70</v>
      </c>
      <c r="I54" s="9" t="s">
        <v>42</v>
      </c>
      <c r="J54" s="12" t="s">
        <v>193</v>
      </c>
      <c r="K54" s="5">
        <v>50</v>
      </c>
      <c r="L54" s="23" t="s">
        <v>55</v>
      </c>
      <c r="M54" s="4">
        <v>0</v>
      </c>
      <c r="N54" s="4">
        <v>30000000</v>
      </c>
      <c r="O54" s="4">
        <v>0</v>
      </c>
    </row>
    <row r="55" spans="1:15" ht="63" x14ac:dyDescent="0.2">
      <c r="A55" s="16" t="s">
        <v>72</v>
      </c>
      <c r="B55" s="9" t="s">
        <v>26</v>
      </c>
      <c r="C55" s="15" t="s">
        <v>17</v>
      </c>
      <c r="D55" s="9" t="s">
        <v>30</v>
      </c>
      <c r="E55" s="9" t="s">
        <v>34</v>
      </c>
      <c r="F55" s="9" t="s">
        <v>38</v>
      </c>
      <c r="G55" s="9" t="s">
        <v>50</v>
      </c>
      <c r="H55" s="9" t="s">
        <v>70</v>
      </c>
      <c r="I55" s="9" t="s">
        <v>42</v>
      </c>
      <c r="J55" s="23" t="s">
        <v>194</v>
      </c>
      <c r="K55" s="5">
        <v>60</v>
      </c>
      <c r="L55" s="23" t="s">
        <v>197</v>
      </c>
      <c r="M55" s="4">
        <v>500000</v>
      </c>
      <c r="N55" s="4">
        <v>0</v>
      </c>
      <c r="O55" s="4">
        <v>0</v>
      </c>
    </row>
    <row r="56" spans="1:15" ht="31.5" x14ac:dyDescent="0.2">
      <c r="A56" s="16" t="s">
        <v>73</v>
      </c>
      <c r="B56" s="9" t="s">
        <v>26</v>
      </c>
      <c r="C56" s="15" t="s">
        <v>17</v>
      </c>
      <c r="D56" s="9" t="s">
        <v>30</v>
      </c>
      <c r="E56" s="9" t="s">
        <v>34</v>
      </c>
      <c r="F56" s="9" t="s">
        <v>38</v>
      </c>
      <c r="G56" s="9" t="s">
        <v>50</v>
      </c>
      <c r="H56" s="9" t="s">
        <v>70</v>
      </c>
      <c r="I56" s="9" t="s">
        <v>42</v>
      </c>
      <c r="J56" s="12" t="s">
        <v>54</v>
      </c>
      <c r="K56" s="5">
        <v>35</v>
      </c>
      <c r="L56" s="23" t="s">
        <v>197</v>
      </c>
      <c r="M56" s="4">
        <v>500000</v>
      </c>
      <c r="N56" s="4">
        <v>0</v>
      </c>
      <c r="O56" s="4">
        <v>0</v>
      </c>
    </row>
    <row r="57" spans="1:15" ht="31.5" x14ac:dyDescent="0.2">
      <c r="A57" s="18" t="s">
        <v>84</v>
      </c>
      <c r="B57" s="10" t="s">
        <v>27</v>
      </c>
      <c r="C57" s="10" t="s">
        <v>0</v>
      </c>
      <c r="D57" s="10" t="s">
        <v>0</v>
      </c>
      <c r="E57" s="10" t="s">
        <v>0</v>
      </c>
      <c r="F57" s="10" t="s">
        <v>0</v>
      </c>
      <c r="G57" s="10" t="s">
        <v>0</v>
      </c>
      <c r="H57" s="11" t="s">
        <v>0</v>
      </c>
      <c r="I57" s="11" t="s">
        <v>0</v>
      </c>
      <c r="J57" s="11" t="s">
        <v>0</v>
      </c>
      <c r="K57" s="25" t="s">
        <v>0</v>
      </c>
      <c r="L57" s="11" t="s">
        <v>0</v>
      </c>
      <c r="M57" s="3">
        <f>M58+M70</f>
        <v>258366599.72</v>
      </c>
      <c r="N57" s="3">
        <f>N58+N70</f>
        <v>154097790</v>
      </c>
      <c r="O57" s="3">
        <f>O58+O70</f>
        <v>2022100</v>
      </c>
    </row>
    <row r="58" spans="1:15" ht="31.5" x14ac:dyDescent="0.2">
      <c r="A58" s="18" t="s">
        <v>190</v>
      </c>
      <c r="B58" s="14" t="s">
        <v>27</v>
      </c>
      <c r="C58" s="14" t="s">
        <v>14</v>
      </c>
      <c r="D58" s="10"/>
      <c r="E58" s="10"/>
      <c r="F58" s="10"/>
      <c r="G58" s="10"/>
      <c r="H58" s="11"/>
      <c r="I58" s="11"/>
      <c r="J58" s="11"/>
      <c r="K58" s="25"/>
      <c r="L58" s="11"/>
      <c r="M58" s="3">
        <f>M59</f>
        <v>194894954</v>
      </c>
      <c r="N58" s="3">
        <f t="shared" ref="N58:O62" si="15">N59</f>
        <v>72769100</v>
      </c>
      <c r="O58" s="3">
        <f t="shared" si="15"/>
        <v>0</v>
      </c>
    </row>
    <row r="59" spans="1:15" ht="31.5" x14ac:dyDescent="0.2">
      <c r="A59" s="18" t="s">
        <v>85</v>
      </c>
      <c r="B59" s="10" t="s">
        <v>27</v>
      </c>
      <c r="C59" s="14" t="s">
        <v>14</v>
      </c>
      <c r="D59" s="10" t="s">
        <v>86</v>
      </c>
      <c r="E59" s="10" t="s">
        <v>0</v>
      </c>
      <c r="F59" s="10" t="s">
        <v>0</v>
      </c>
      <c r="G59" s="10" t="s">
        <v>0</v>
      </c>
      <c r="H59" s="11" t="s">
        <v>0</v>
      </c>
      <c r="I59" s="11" t="s">
        <v>0</v>
      </c>
      <c r="J59" s="11" t="s">
        <v>0</v>
      </c>
      <c r="K59" s="25" t="s">
        <v>0</v>
      </c>
      <c r="L59" s="11" t="s">
        <v>0</v>
      </c>
      <c r="M59" s="3">
        <f>M60</f>
        <v>194894954</v>
      </c>
      <c r="N59" s="3">
        <f t="shared" si="15"/>
        <v>72769100</v>
      </c>
      <c r="O59" s="3">
        <f t="shared" si="15"/>
        <v>0</v>
      </c>
    </row>
    <row r="60" spans="1:15" ht="31.5" x14ac:dyDescent="0.2">
      <c r="A60" s="18" t="s">
        <v>33</v>
      </c>
      <c r="B60" s="10" t="s">
        <v>27</v>
      </c>
      <c r="C60" s="14" t="s">
        <v>14</v>
      </c>
      <c r="D60" s="10" t="s">
        <v>86</v>
      </c>
      <c r="E60" s="10" t="s">
        <v>34</v>
      </c>
      <c r="F60" s="10" t="s">
        <v>0</v>
      </c>
      <c r="G60" s="10" t="s">
        <v>0</v>
      </c>
      <c r="H60" s="11" t="s">
        <v>0</v>
      </c>
      <c r="I60" s="11" t="s">
        <v>0</v>
      </c>
      <c r="J60" s="11" t="s">
        <v>0</v>
      </c>
      <c r="K60" s="25" t="s">
        <v>0</v>
      </c>
      <c r="L60" s="11" t="s">
        <v>0</v>
      </c>
      <c r="M60" s="3">
        <f>M61</f>
        <v>194894954</v>
      </c>
      <c r="N60" s="3">
        <f t="shared" si="15"/>
        <v>72769100</v>
      </c>
      <c r="O60" s="3">
        <f t="shared" si="15"/>
        <v>0</v>
      </c>
    </row>
    <row r="61" spans="1:15" ht="78.75" x14ac:dyDescent="0.2">
      <c r="A61" s="18" t="s">
        <v>47</v>
      </c>
      <c r="B61" s="10" t="s">
        <v>27</v>
      </c>
      <c r="C61" s="14" t="s">
        <v>14</v>
      </c>
      <c r="D61" s="10" t="s">
        <v>86</v>
      </c>
      <c r="E61" s="10" t="s">
        <v>34</v>
      </c>
      <c r="F61" s="10" t="s">
        <v>0</v>
      </c>
      <c r="G61" s="10" t="s">
        <v>0</v>
      </c>
      <c r="H61" s="11" t="s">
        <v>0</v>
      </c>
      <c r="I61" s="11" t="s">
        <v>0</v>
      </c>
      <c r="J61" s="11" t="s">
        <v>0</v>
      </c>
      <c r="K61" s="25" t="s">
        <v>0</v>
      </c>
      <c r="L61" s="11" t="s">
        <v>0</v>
      </c>
      <c r="M61" s="3">
        <f>M62</f>
        <v>194894954</v>
      </c>
      <c r="N61" s="3">
        <f t="shared" si="15"/>
        <v>72769100</v>
      </c>
      <c r="O61" s="3">
        <f t="shared" si="15"/>
        <v>0</v>
      </c>
    </row>
    <row r="62" spans="1:15" ht="15.75" x14ac:dyDescent="0.2">
      <c r="A62" s="30" t="s">
        <v>87</v>
      </c>
      <c r="B62" s="10" t="s">
        <v>27</v>
      </c>
      <c r="C62" s="14" t="s">
        <v>14</v>
      </c>
      <c r="D62" s="10" t="s">
        <v>86</v>
      </c>
      <c r="E62" s="10" t="s">
        <v>34</v>
      </c>
      <c r="F62" s="10" t="s">
        <v>88</v>
      </c>
      <c r="G62" s="10" t="s">
        <v>0</v>
      </c>
      <c r="H62" s="10" t="s">
        <v>0</v>
      </c>
      <c r="I62" s="10" t="s">
        <v>0</v>
      </c>
      <c r="J62" s="10" t="s">
        <v>0</v>
      </c>
      <c r="K62" s="26" t="s">
        <v>0</v>
      </c>
      <c r="L62" s="10" t="s">
        <v>0</v>
      </c>
      <c r="M62" s="3">
        <f>M63</f>
        <v>194894954</v>
      </c>
      <c r="N62" s="3">
        <f t="shared" si="15"/>
        <v>72769100</v>
      </c>
      <c r="O62" s="3">
        <f t="shared" si="15"/>
        <v>0</v>
      </c>
    </row>
    <row r="63" spans="1:15" ht="15.75" x14ac:dyDescent="0.2">
      <c r="A63" s="30" t="s">
        <v>89</v>
      </c>
      <c r="B63" s="10" t="s">
        <v>27</v>
      </c>
      <c r="C63" s="14" t="s">
        <v>14</v>
      </c>
      <c r="D63" s="10" t="s">
        <v>86</v>
      </c>
      <c r="E63" s="10" t="s">
        <v>34</v>
      </c>
      <c r="F63" s="10" t="s">
        <v>88</v>
      </c>
      <c r="G63" s="10" t="s">
        <v>50</v>
      </c>
      <c r="H63" s="10" t="s">
        <v>0</v>
      </c>
      <c r="I63" s="10" t="s">
        <v>0</v>
      </c>
      <c r="J63" s="10" t="s">
        <v>0</v>
      </c>
      <c r="K63" s="26" t="s">
        <v>0</v>
      </c>
      <c r="L63" s="10" t="s">
        <v>0</v>
      </c>
      <c r="M63" s="3">
        <f>M64+M67</f>
        <v>194894954</v>
      </c>
      <c r="N63" s="3">
        <f>N64+N67</f>
        <v>72769100</v>
      </c>
      <c r="O63" s="3">
        <f>O64+O67</f>
        <v>0</v>
      </c>
    </row>
    <row r="64" spans="1:15" ht="47.25" x14ac:dyDescent="0.2">
      <c r="A64" s="18" t="s">
        <v>90</v>
      </c>
      <c r="B64" s="10" t="s">
        <v>27</v>
      </c>
      <c r="C64" s="14" t="s">
        <v>14</v>
      </c>
      <c r="D64" s="10" t="s">
        <v>86</v>
      </c>
      <c r="E64" s="10" t="s">
        <v>34</v>
      </c>
      <c r="F64" s="10" t="s">
        <v>88</v>
      </c>
      <c r="G64" s="10" t="s">
        <v>50</v>
      </c>
      <c r="H64" s="10" t="s">
        <v>91</v>
      </c>
      <c r="I64" s="11" t="s">
        <v>0</v>
      </c>
      <c r="J64" s="11" t="s">
        <v>0</v>
      </c>
      <c r="K64" s="25" t="s">
        <v>0</v>
      </c>
      <c r="L64" s="11" t="s">
        <v>0</v>
      </c>
      <c r="M64" s="3">
        <f>M65</f>
        <v>35164054</v>
      </c>
      <c r="N64" s="3">
        <f t="shared" ref="N64:O65" si="16">N65</f>
        <v>0</v>
      </c>
      <c r="O64" s="3">
        <f t="shared" si="16"/>
        <v>0</v>
      </c>
    </row>
    <row r="65" spans="1:18" ht="63" x14ac:dyDescent="0.2">
      <c r="A65" s="18" t="s">
        <v>41</v>
      </c>
      <c r="B65" s="10" t="s">
        <v>27</v>
      </c>
      <c r="C65" s="14" t="s">
        <v>14</v>
      </c>
      <c r="D65" s="10" t="s">
        <v>86</v>
      </c>
      <c r="E65" s="10" t="s">
        <v>34</v>
      </c>
      <c r="F65" s="10" t="s">
        <v>88</v>
      </c>
      <c r="G65" s="10" t="s">
        <v>50</v>
      </c>
      <c r="H65" s="10" t="s">
        <v>91</v>
      </c>
      <c r="I65" s="10" t="s">
        <v>42</v>
      </c>
      <c r="J65" s="10" t="s">
        <v>0</v>
      </c>
      <c r="K65" s="26" t="s">
        <v>0</v>
      </c>
      <c r="L65" s="10" t="s">
        <v>0</v>
      </c>
      <c r="M65" s="3">
        <f>M66</f>
        <v>35164054</v>
      </c>
      <c r="N65" s="3">
        <f t="shared" si="16"/>
        <v>0</v>
      </c>
      <c r="O65" s="3">
        <f t="shared" si="16"/>
        <v>0</v>
      </c>
    </row>
    <row r="66" spans="1:18" ht="94.5" x14ac:dyDescent="0.2">
      <c r="A66" s="16" t="s">
        <v>92</v>
      </c>
      <c r="B66" s="9" t="s">
        <v>27</v>
      </c>
      <c r="C66" s="15" t="s">
        <v>14</v>
      </c>
      <c r="D66" s="9" t="s">
        <v>86</v>
      </c>
      <c r="E66" s="9" t="s">
        <v>34</v>
      </c>
      <c r="F66" s="9" t="s">
        <v>88</v>
      </c>
      <c r="G66" s="9" t="s">
        <v>50</v>
      </c>
      <c r="H66" s="9" t="s">
        <v>91</v>
      </c>
      <c r="I66" s="9" t="s">
        <v>42</v>
      </c>
      <c r="J66" s="12" t="s">
        <v>93</v>
      </c>
      <c r="K66" s="5">
        <v>4000</v>
      </c>
      <c r="L66" s="12" t="s">
        <v>61</v>
      </c>
      <c r="M66" s="4">
        <v>35164054</v>
      </c>
      <c r="N66" s="4">
        <v>0</v>
      </c>
      <c r="O66" s="4">
        <v>0</v>
      </c>
    </row>
    <row r="67" spans="1:18" ht="31.5" x14ac:dyDescent="0.2">
      <c r="A67" s="18" t="s">
        <v>94</v>
      </c>
      <c r="B67" s="10" t="s">
        <v>27</v>
      </c>
      <c r="C67" s="14" t="s">
        <v>14</v>
      </c>
      <c r="D67" s="10" t="s">
        <v>86</v>
      </c>
      <c r="E67" s="10" t="s">
        <v>34</v>
      </c>
      <c r="F67" s="10" t="s">
        <v>88</v>
      </c>
      <c r="G67" s="10" t="s">
        <v>50</v>
      </c>
      <c r="H67" s="10" t="s">
        <v>95</v>
      </c>
      <c r="I67" s="11" t="s">
        <v>0</v>
      </c>
      <c r="J67" s="11" t="s">
        <v>0</v>
      </c>
      <c r="K67" s="25" t="s">
        <v>0</v>
      </c>
      <c r="L67" s="11" t="s">
        <v>0</v>
      </c>
      <c r="M67" s="13">
        <f>M68</f>
        <v>159730900</v>
      </c>
      <c r="N67" s="13">
        <f t="shared" ref="N67:O68" si="17">N68</f>
        <v>72769100</v>
      </c>
      <c r="O67" s="13">
        <f t="shared" si="17"/>
        <v>0</v>
      </c>
    </row>
    <row r="68" spans="1:18" ht="63" x14ac:dyDescent="0.2">
      <c r="A68" s="18" t="s">
        <v>41</v>
      </c>
      <c r="B68" s="10" t="s">
        <v>27</v>
      </c>
      <c r="C68" s="14" t="s">
        <v>14</v>
      </c>
      <c r="D68" s="10" t="s">
        <v>86</v>
      </c>
      <c r="E68" s="10" t="s">
        <v>34</v>
      </c>
      <c r="F68" s="10" t="s">
        <v>88</v>
      </c>
      <c r="G68" s="10" t="s">
        <v>50</v>
      </c>
      <c r="H68" s="10" t="s">
        <v>95</v>
      </c>
      <c r="I68" s="10" t="s">
        <v>42</v>
      </c>
      <c r="J68" s="10" t="s">
        <v>0</v>
      </c>
      <c r="K68" s="26" t="s">
        <v>0</v>
      </c>
      <c r="L68" s="10" t="s">
        <v>0</v>
      </c>
      <c r="M68" s="3">
        <f>M69</f>
        <v>159730900</v>
      </c>
      <c r="N68" s="3">
        <f t="shared" si="17"/>
        <v>72769100</v>
      </c>
      <c r="O68" s="3">
        <f t="shared" si="17"/>
        <v>0</v>
      </c>
    </row>
    <row r="69" spans="1:18" s="39" customFormat="1" ht="47.25" x14ac:dyDescent="0.2">
      <c r="A69" s="88" t="s">
        <v>434</v>
      </c>
      <c r="B69" s="89" t="s">
        <v>27</v>
      </c>
      <c r="C69" s="90" t="s">
        <v>14</v>
      </c>
      <c r="D69" s="89" t="s">
        <v>86</v>
      </c>
      <c r="E69" s="89" t="s">
        <v>34</v>
      </c>
      <c r="F69" s="89" t="s">
        <v>88</v>
      </c>
      <c r="G69" s="89" t="s">
        <v>50</v>
      </c>
      <c r="H69" s="89" t="s">
        <v>95</v>
      </c>
      <c r="I69" s="89" t="s">
        <v>42</v>
      </c>
      <c r="J69" s="91" t="s">
        <v>96</v>
      </c>
      <c r="K69" s="92">
        <v>422</v>
      </c>
      <c r="L69" s="91" t="s">
        <v>55</v>
      </c>
      <c r="M69" s="93">
        <f>159730900</f>
        <v>159730900</v>
      </c>
      <c r="N69" s="93">
        <v>72769100</v>
      </c>
      <c r="O69" s="93">
        <v>0</v>
      </c>
      <c r="P69" s="45"/>
      <c r="Q69" s="45"/>
      <c r="R69" s="45"/>
    </row>
    <row r="70" spans="1:18" s="22" customFormat="1" ht="31.5" x14ac:dyDescent="0.2">
      <c r="A70" s="18" t="s">
        <v>189</v>
      </c>
      <c r="B70" s="19" t="s">
        <v>27</v>
      </c>
      <c r="C70" s="19" t="s">
        <v>17</v>
      </c>
      <c r="D70" s="19"/>
      <c r="E70" s="19"/>
      <c r="F70" s="19"/>
      <c r="G70" s="19"/>
      <c r="H70" s="19"/>
      <c r="I70" s="19"/>
      <c r="J70" s="20"/>
      <c r="K70" s="28"/>
      <c r="L70" s="20"/>
      <c r="M70" s="21">
        <f>M71</f>
        <v>63471645.719999999</v>
      </c>
      <c r="N70" s="21">
        <f t="shared" ref="N70:O70" si="18">N71</f>
        <v>81328690</v>
      </c>
      <c r="O70" s="21">
        <f t="shared" si="18"/>
        <v>2022100</v>
      </c>
      <c r="P70" s="32"/>
      <c r="Q70" s="32"/>
      <c r="R70" s="32"/>
    </row>
    <row r="71" spans="1:18" ht="31.5" x14ac:dyDescent="0.2">
      <c r="A71" s="18" t="s">
        <v>99</v>
      </c>
      <c r="B71" s="10" t="s">
        <v>27</v>
      </c>
      <c r="C71" s="14" t="s">
        <v>17</v>
      </c>
      <c r="D71" s="10" t="s">
        <v>30</v>
      </c>
      <c r="E71" s="10" t="s">
        <v>0</v>
      </c>
      <c r="F71" s="10" t="s">
        <v>0</v>
      </c>
      <c r="G71" s="10" t="s">
        <v>0</v>
      </c>
      <c r="H71" s="11" t="s">
        <v>0</v>
      </c>
      <c r="I71" s="11" t="s">
        <v>0</v>
      </c>
      <c r="J71" s="11" t="s">
        <v>0</v>
      </c>
      <c r="K71" s="25" t="s">
        <v>0</v>
      </c>
      <c r="L71" s="11" t="s">
        <v>0</v>
      </c>
      <c r="M71" s="3">
        <f>M72+M79</f>
        <v>63471645.719999999</v>
      </c>
      <c r="N71" s="3">
        <f t="shared" ref="N71:O71" si="19">N72+N79</f>
        <v>81328690</v>
      </c>
      <c r="O71" s="3">
        <f t="shared" si="19"/>
        <v>2022100</v>
      </c>
    </row>
    <row r="72" spans="1:18" ht="31.5" x14ac:dyDescent="0.2">
      <c r="A72" s="18" t="s">
        <v>97</v>
      </c>
      <c r="B72" s="10" t="s">
        <v>27</v>
      </c>
      <c r="C72" s="14" t="s">
        <v>17</v>
      </c>
      <c r="D72" s="10" t="s">
        <v>30</v>
      </c>
      <c r="E72" s="10" t="s">
        <v>98</v>
      </c>
      <c r="F72" s="10" t="s">
        <v>0</v>
      </c>
      <c r="G72" s="10" t="s">
        <v>0</v>
      </c>
      <c r="H72" s="11" t="s">
        <v>0</v>
      </c>
      <c r="I72" s="11" t="s">
        <v>0</v>
      </c>
      <c r="J72" s="11" t="s">
        <v>0</v>
      </c>
      <c r="K72" s="25" t="s">
        <v>0</v>
      </c>
      <c r="L72" s="11" t="s">
        <v>0</v>
      </c>
      <c r="M72" s="3">
        <f t="shared" ref="M72:M77" si="20">M73</f>
        <v>60418300</v>
      </c>
      <c r="N72" s="3">
        <f t="shared" ref="N72:O77" si="21">N73</f>
        <v>70414690</v>
      </c>
      <c r="O72" s="3">
        <f t="shared" si="21"/>
        <v>0</v>
      </c>
    </row>
    <row r="73" spans="1:18" s="39" customFormat="1" ht="78.75" x14ac:dyDescent="0.2">
      <c r="A73" s="18" t="s">
        <v>201</v>
      </c>
      <c r="B73" s="10" t="s">
        <v>27</v>
      </c>
      <c r="C73" s="14" t="s">
        <v>17</v>
      </c>
      <c r="D73" s="10" t="s">
        <v>30</v>
      </c>
      <c r="E73" s="10" t="s">
        <v>98</v>
      </c>
      <c r="F73" s="10"/>
      <c r="G73" s="10"/>
      <c r="H73" s="11"/>
      <c r="I73" s="11"/>
      <c r="J73" s="11"/>
      <c r="K73" s="25"/>
      <c r="L73" s="11"/>
      <c r="M73" s="3">
        <f t="shared" si="20"/>
        <v>60418300</v>
      </c>
      <c r="N73" s="3">
        <f t="shared" si="21"/>
        <v>70414690</v>
      </c>
      <c r="O73" s="3">
        <f t="shared" si="21"/>
        <v>0</v>
      </c>
      <c r="P73" s="45"/>
      <c r="Q73" s="45"/>
      <c r="R73" s="45"/>
    </row>
    <row r="74" spans="1:18" ht="15.75" x14ac:dyDescent="0.2">
      <c r="A74" s="30" t="s">
        <v>87</v>
      </c>
      <c r="B74" s="10" t="s">
        <v>27</v>
      </c>
      <c r="C74" s="14" t="s">
        <v>17</v>
      </c>
      <c r="D74" s="10" t="s">
        <v>30</v>
      </c>
      <c r="E74" s="10" t="s">
        <v>98</v>
      </c>
      <c r="F74" s="10" t="s">
        <v>88</v>
      </c>
      <c r="G74" s="10" t="s">
        <v>0</v>
      </c>
      <c r="H74" s="10" t="s">
        <v>0</v>
      </c>
      <c r="I74" s="10" t="s">
        <v>0</v>
      </c>
      <c r="J74" s="10" t="s">
        <v>0</v>
      </c>
      <c r="K74" s="26" t="s">
        <v>0</v>
      </c>
      <c r="L74" s="10" t="s">
        <v>0</v>
      </c>
      <c r="M74" s="3">
        <f t="shared" si="20"/>
        <v>60418300</v>
      </c>
      <c r="N74" s="3">
        <f t="shared" si="21"/>
        <v>70414690</v>
      </c>
      <c r="O74" s="3">
        <f t="shared" si="21"/>
        <v>0</v>
      </c>
    </row>
    <row r="75" spans="1:18" ht="15.75" x14ac:dyDescent="0.2">
      <c r="A75" s="30" t="s">
        <v>89</v>
      </c>
      <c r="B75" s="10" t="s">
        <v>27</v>
      </c>
      <c r="C75" s="14" t="s">
        <v>17</v>
      </c>
      <c r="D75" s="10" t="s">
        <v>30</v>
      </c>
      <c r="E75" s="10" t="s">
        <v>98</v>
      </c>
      <c r="F75" s="10" t="s">
        <v>88</v>
      </c>
      <c r="G75" s="10" t="s">
        <v>50</v>
      </c>
      <c r="H75" s="10" t="s">
        <v>0</v>
      </c>
      <c r="I75" s="10" t="s">
        <v>0</v>
      </c>
      <c r="J75" s="10" t="s">
        <v>0</v>
      </c>
      <c r="K75" s="26" t="s">
        <v>0</v>
      </c>
      <c r="L75" s="10" t="s">
        <v>0</v>
      </c>
      <c r="M75" s="3">
        <f t="shared" si="20"/>
        <v>60418300</v>
      </c>
      <c r="N75" s="3">
        <f t="shared" si="21"/>
        <v>70414690</v>
      </c>
      <c r="O75" s="3">
        <f t="shared" si="21"/>
        <v>0</v>
      </c>
    </row>
    <row r="76" spans="1:18" ht="47.25" x14ac:dyDescent="0.2">
      <c r="A76" s="18" t="s">
        <v>69</v>
      </c>
      <c r="B76" s="10" t="s">
        <v>27</v>
      </c>
      <c r="C76" s="14" t="s">
        <v>17</v>
      </c>
      <c r="D76" s="10" t="s">
        <v>30</v>
      </c>
      <c r="E76" s="10" t="s">
        <v>98</v>
      </c>
      <c r="F76" s="10" t="s">
        <v>88</v>
      </c>
      <c r="G76" s="10" t="s">
        <v>50</v>
      </c>
      <c r="H76" s="10" t="s">
        <v>70</v>
      </c>
      <c r="I76" s="11" t="s">
        <v>0</v>
      </c>
      <c r="J76" s="11" t="s">
        <v>0</v>
      </c>
      <c r="K76" s="25" t="s">
        <v>0</v>
      </c>
      <c r="L76" s="11" t="s">
        <v>0</v>
      </c>
      <c r="M76" s="3">
        <f t="shared" si="20"/>
        <v>60418300</v>
      </c>
      <c r="N76" s="3">
        <f t="shared" si="21"/>
        <v>70414690</v>
      </c>
      <c r="O76" s="3">
        <f t="shared" si="21"/>
        <v>0</v>
      </c>
    </row>
    <row r="77" spans="1:18" ht="94.5" x14ac:dyDescent="0.2">
      <c r="A77" s="18" t="s">
        <v>100</v>
      </c>
      <c r="B77" s="10" t="s">
        <v>27</v>
      </c>
      <c r="C77" s="14" t="s">
        <v>17</v>
      </c>
      <c r="D77" s="10" t="s">
        <v>30</v>
      </c>
      <c r="E77" s="10" t="s">
        <v>98</v>
      </c>
      <c r="F77" s="10" t="s">
        <v>88</v>
      </c>
      <c r="G77" s="10" t="s">
        <v>50</v>
      </c>
      <c r="H77" s="10" t="s">
        <v>70</v>
      </c>
      <c r="I77" s="10" t="s">
        <v>101</v>
      </c>
      <c r="J77" s="10" t="s">
        <v>0</v>
      </c>
      <c r="K77" s="26" t="s">
        <v>0</v>
      </c>
      <c r="L77" s="10" t="s">
        <v>0</v>
      </c>
      <c r="M77" s="3">
        <f t="shared" si="20"/>
        <v>60418300</v>
      </c>
      <c r="N77" s="3">
        <f t="shared" si="21"/>
        <v>70414690</v>
      </c>
      <c r="O77" s="3">
        <f t="shared" si="21"/>
        <v>0</v>
      </c>
    </row>
    <row r="78" spans="1:18" ht="47.25" x14ac:dyDescent="0.2">
      <c r="A78" s="16" t="s">
        <v>102</v>
      </c>
      <c r="B78" s="9" t="s">
        <v>27</v>
      </c>
      <c r="C78" s="15" t="s">
        <v>17</v>
      </c>
      <c r="D78" s="9" t="s">
        <v>30</v>
      </c>
      <c r="E78" s="9" t="s">
        <v>98</v>
      </c>
      <c r="F78" s="9" t="s">
        <v>88</v>
      </c>
      <c r="G78" s="9" t="s">
        <v>50</v>
      </c>
      <c r="H78" s="9" t="s">
        <v>70</v>
      </c>
      <c r="I78" s="9" t="s">
        <v>101</v>
      </c>
      <c r="J78" s="12" t="s">
        <v>202</v>
      </c>
      <c r="K78" s="5">
        <v>40000</v>
      </c>
      <c r="L78" s="12" t="s">
        <v>55</v>
      </c>
      <c r="M78" s="4">
        <v>60418300</v>
      </c>
      <c r="N78" s="4">
        <v>70414690</v>
      </c>
      <c r="O78" s="4">
        <v>0</v>
      </c>
    </row>
    <row r="79" spans="1:18" ht="31.5" x14ac:dyDescent="0.2">
      <c r="A79" s="18" t="s">
        <v>33</v>
      </c>
      <c r="B79" s="10" t="s">
        <v>27</v>
      </c>
      <c r="C79" s="14" t="s">
        <v>17</v>
      </c>
      <c r="D79" s="10" t="s">
        <v>30</v>
      </c>
      <c r="E79" s="10" t="s">
        <v>34</v>
      </c>
      <c r="F79" s="10" t="s">
        <v>0</v>
      </c>
      <c r="G79" s="10" t="s">
        <v>0</v>
      </c>
      <c r="H79" s="11" t="s">
        <v>0</v>
      </c>
      <c r="I79" s="11" t="s">
        <v>0</v>
      </c>
      <c r="J79" s="11" t="s">
        <v>0</v>
      </c>
      <c r="K79" s="25" t="s">
        <v>0</v>
      </c>
      <c r="L79" s="11" t="s">
        <v>0</v>
      </c>
      <c r="M79" s="3">
        <f t="shared" ref="M79:M83" si="22">M80</f>
        <v>3053345.72</v>
      </c>
      <c r="N79" s="3">
        <f t="shared" ref="N79:O84" si="23">N80</f>
        <v>10914000</v>
      </c>
      <c r="O79" s="3">
        <f t="shared" si="23"/>
        <v>2022100</v>
      </c>
    </row>
    <row r="80" spans="1:18" ht="78.75" x14ac:dyDescent="0.2">
      <c r="A80" s="18" t="s">
        <v>47</v>
      </c>
      <c r="B80" s="10" t="s">
        <v>27</v>
      </c>
      <c r="C80" s="14" t="s">
        <v>17</v>
      </c>
      <c r="D80" s="10" t="s">
        <v>30</v>
      </c>
      <c r="E80" s="10" t="s">
        <v>34</v>
      </c>
      <c r="F80" s="10" t="s">
        <v>0</v>
      </c>
      <c r="G80" s="10" t="s">
        <v>0</v>
      </c>
      <c r="H80" s="11" t="s">
        <v>0</v>
      </c>
      <c r="I80" s="11" t="s">
        <v>0</v>
      </c>
      <c r="J80" s="11" t="s">
        <v>0</v>
      </c>
      <c r="K80" s="25" t="s">
        <v>0</v>
      </c>
      <c r="L80" s="11" t="s">
        <v>0</v>
      </c>
      <c r="M80" s="3">
        <f t="shared" si="22"/>
        <v>3053345.72</v>
      </c>
      <c r="N80" s="3">
        <f t="shared" si="23"/>
        <v>10914000</v>
      </c>
      <c r="O80" s="3">
        <f t="shared" si="23"/>
        <v>2022100</v>
      </c>
    </row>
    <row r="81" spans="1:18" ht="15.75" x14ac:dyDescent="0.2">
      <c r="A81" s="30" t="s">
        <v>87</v>
      </c>
      <c r="B81" s="10" t="s">
        <v>27</v>
      </c>
      <c r="C81" s="14" t="s">
        <v>17</v>
      </c>
      <c r="D81" s="10" t="s">
        <v>30</v>
      </c>
      <c r="E81" s="10" t="s">
        <v>34</v>
      </c>
      <c r="F81" s="10" t="s">
        <v>88</v>
      </c>
      <c r="G81" s="10" t="s">
        <v>0</v>
      </c>
      <c r="H81" s="10" t="s">
        <v>0</v>
      </c>
      <c r="I81" s="10" t="s">
        <v>0</v>
      </c>
      <c r="J81" s="10" t="s">
        <v>0</v>
      </c>
      <c r="K81" s="26" t="s">
        <v>0</v>
      </c>
      <c r="L81" s="10" t="s">
        <v>0</v>
      </c>
      <c r="M81" s="3">
        <f t="shared" si="22"/>
        <v>3053345.72</v>
      </c>
      <c r="N81" s="3">
        <f t="shared" si="23"/>
        <v>10914000</v>
      </c>
      <c r="O81" s="3">
        <f t="shared" si="23"/>
        <v>2022100</v>
      </c>
    </row>
    <row r="82" spans="1:18" ht="15.75" x14ac:dyDescent="0.2">
      <c r="A82" s="30" t="s">
        <v>89</v>
      </c>
      <c r="B82" s="10" t="s">
        <v>27</v>
      </c>
      <c r="C82" s="14" t="s">
        <v>17</v>
      </c>
      <c r="D82" s="10" t="s">
        <v>30</v>
      </c>
      <c r="E82" s="10" t="s">
        <v>34</v>
      </c>
      <c r="F82" s="10" t="s">
        <v>88</v>
      </c>
      <c r="G82" s="10" t="s">
        <v>50</v>
      </c>
      <c r="H82" s="10" t="s">
        <v>0</v>
      </c>
      <c r="I82" s="10" t="s">
        <v>0</v>
      </c>
      <c r="J82" s="10" t="s">
        <v>0</v>
      </c>
      <c r="K82" s="26" t="s">
        <v>0</v>
      </c>
      <c r="L82" s="10" t="s">
        <v>0</v>
      </c>
      <c r="M82" s="3">
        <f t="shared" si="22"/>
        <v>3053345.72</v>
      </c>
      <c r="N82" s="3">
        <f t="shared" si="23"/>
        <v>10914000</v>
      </c>
      <c r="O82" s="3">
        <f t="shared" si="23"/>
        <v>2022100</v>
      </c>
    </row>
    <row r="83" spans="1:18" ht="47.25" x14ac:dyDescent="0.2">
      <c r="A83" s="18" t="s">
        <v>69</v>
      </c>
      <c r="B83" s="10" t="s">
        <v>27</v>
      </c>
      <c r="C83" s="14" t="s">
        <v>17</v>
      </c>
      <c r="D83" s="10" t="s">
        <v>30</v>
      </c>
      <c r="E83" s="10" t="s">
        <v>34</v>
      </c>
      <c r="F83" s="10" t="s">
        <v>88</v>
      </c>
      <c r="G83" s="10" t="s">
        <v>50</v>
      </c>
      <c r="H83" s="10" t="s">
        <v>70</v>
      </c>
      <c r="I83" s="11" t="s">
        <v>0</v>
      </c>
      <c r="J83" s="11" t="s">
        <v>0</v>
      </c>
      <c r="K83" s="25" t="s">
        <v>0</v>
      </c>
      <c r="L83" s="11" t="s">
        <v>0</v>
      </c>
      <c r="M83" s="3">
        <f t="shared" si="22"/>
        <v>3053345.72</v>
      </c>
      <c r="N83" s="3">
        <f t="shared" si="23"/>
        <v>10914000</v>
      </c>
      <c r="O83" s="3">
        <f t="shared" si="23"/>
        <v>2022100</v>
      </c>
    </row>
    <row r="84" spans="1:18" ht="63" x14ac:dyDescent="0.2">
      <c r="A84" s="18" t="s">
        <v>41</v>
      </c>
      <c r="B84" s="10" t="s">
        <v>27</v>
      </c>
      <c r="C84" s="14" t="s">
        <v>17</v>
      </c>
      <c r="D84" s="10" t="s">
        <v>30</v>
      </c>
      <c r="E84" s="10" t="s">
        <v>34</v>
      </c>
      <c r="F84" s="10" t="s">
        <v>88</v>
      </c>
      <c r="G84" s="10" t="s">
        <v>50</v>
      </c>
      <c r="H84" s="10" t="s">
        <v>70</v>
      </c>
      <c r="I84" s="10" t="s">
        <v>42</v>
      </c>
      <c r="J84" s="10" t="s">
        <v>0</v>
      </c>
      <c r="K84" s="26" t="s">
        <v>0</v>
      </c>
      <c r="L84" s="10" t="s">
        <v>0</v>
      </c>
      <c r="M84" s="3">
        <f>M85</f>
        <v>3053345.72</v>
      </c>
      <c r="N84" s="3">
        <f t="shared" si="23"/>
        <v>10914000</v>
      </c>
      <c r="O84" s="3">
        <f t="shared" si="23"/>
        <v>2022100</v>
      </c>
    </row>
    <row r="85" spans="1:18" s="39" customFormat="1" ht="78.75" x14ac:dyDescent="0.2">
      <c r="A85" s="88" t="s">
        <v>103</v>
      </c>
      <c r="B85" s="89" t="s">
        <v>27</v>
      </c>
      <c r="C85" s="90" t="s">
        <v>17</v>
      </c>
      <c r="D85" s="89" t="s">
        <v>30</v>
      </c>
      <c r="E85" s="89" t="s">
        <v>34</v>
      </c>
      <c r="F85" s="89" t="s">
        <v>88</v>
      </c>
      <c r="G85" s="89" t="s">
        <v>50</v>
      </c>
      <c r="H85" s="89" t="s">
        <v>70</v>
      </c>
      <c r="I85" s="89" t="s">
        <v>42</v>
      </c>
      <c r="J85" s="91" t="s">
        <v>104</v>
      </c>
      <c r="K85" s="92">
        <v>2254</v>
      </c>
      <c r="L85" s="111" t="s">
        <v>113</v>
      </c>
      <c r="M85" s="110">
        <v>3053345.72</v>
      </c>
      <c r="N85" s="93">
        <v>10914000</v>
      </c>
      <c r="O85" s="93">
        <v>2022100</v>
      </c>
      <c r="P85" s="45"/>
      <c r="Q85" s="45"/>
      <c r="R85" s="45"/>
    </row>
    <row r="86" spans="1:18" s="67" customFormat="1" ht="31.5" x14ac:dyDescent="0.2">
      <c r="A86" s="18" t="s">
        <v>260</v>
      </c>
      <c r="B86" s="10" t="s">
        <v>255</v>
      </c>
      <c r="C86" s="10"/>
      <c r="D86" s="10"/>
      <c r="E86" s="10"/>
      <c r="F86" s="10"/>
      <c r="G86" s="10"/>
      <c r="H86" s="10"/>
      <c r="I86" s="10"/>
      <c r="J86" s="85"/>
      <c r="K86" s="86"/>
      <c r="L86" s="85"/>
      <c r="M86" s="3">
        <f t="shared" ref="M86:M94" si="24">M87</f>
        <v>120000000</v>
      </c>
      <c r="N86" s="3">
        <f t="shared" ref="N86:O94" si="25">N87</f>
        <v>130000000</v>
      </c>
      <c r="O86" s="3">
        <f t="shared" si="25"/>
        <v>0</v>
      </c>
      <c r="P86" s="66"/>
      <c r="Q86" s="66"/>
      <c r="R86" s="66"/>
    </row>
    <row r="87" spans="1:18" s="67" customFormat="1" ht="31.5" x14ac:dyDescent="0.2">
      <c r="A87" s="18" t="s">
        <v>189</v>
      </c>
      <c r="B87" s="10" t="s">
        <v>255</v>
      </c>
      <c r="C87" s="10" t="s">
        <v>17</v>
      </c>
      <c r="D87" s="10"/>
      <c r="E87" s="10"/>
      <c r="F87" s="10"/>
      <c r="G87" s="10"/>
      <c r="H87" s="10"/>
      <c r="I87" s="10"/>
      <c r="J87" s="85"/>
      <c r="K87" s="86"/>
      <c r="L87" s="85"/>
      <c r="M87" s="3">
        <f t="shared" si="24"/>
        <v>120000000</v>
      </c>
      <c r="N87" s="3">
        <f t="shared" si="25"/>
        <v>130000000</v>
      </c>
      <c r="O87" s="3">
        <f t="shared" si="25"/>
        <v>0</v>
      </c>
      <c r="P87" s="66"/>
      <c r="Q87" s="66"/>
      <c r="R87" s="66"/>
    </row>
    <row r="88" spans="1:18" s="67" customFormat="1" ht="47.25" x14ac:dyDescent="0.2">
      <c r="A88" s="18" t="s">
        <v>259</v>
      </c>
      <c r="B88" s="10" t="s">
        <v>255</v>
      </c>
      <c r="C88" s="10" t="s">
        <v>17</v>
      </c>
      <c r="D88" s="10" t="s">
        <v>36</v>
      </c>
      <c r="E88" s="10"/>
      <c r="F88" s="10"/>
      <c r="G88" s="10"/>
      <c r="H88" s="10"/>
      <c r="I88" s="10"/>
      <c r="J88" s="85"/>
      <c r="K88" s="86"/>
      <c r="L88" s="85"/>
      <c r="M88" s="3">
        <f t="shared" si="24"/>
        <v>120000000</v>
      </c>
      <c r="N88" s="3">
        <f t="shared" si="25"/>
        <v>130000000</v>
      </c>
      <c r="O88" s="3">
        <f t="shared" si="25"/>
        <v>0</v>
      </c>
      <c r="P88" s="66"/>
      <c r="Q88" s="66"/>
      <c r="R88" s="66"/>
    </row>
    <row r="89" spans="1:18" s="67" customFormat="1" ht="31.5" x14ac:dyDescent="0.2">
      <c r="A89" s="18" t="s">
        <v>33</v>
      </c>
      <c r="B89" s="10" t="s">
        <v>255</v>
      </c>
      <c r="C89" s="10" t="s">
        <v>17</v>
      </c>
      <c r="D89" s="10" t="s">
        <v>36</v>
      </c>
      <c r="E89" s="10" t="s">
        <v>34</v>
      </c>
      <c r="F89" s="10"/>
      <c r="G89" s="10"/>
      <c r="H89" s="10"/>
      <c r="I89" s="10"/>
      <c r="J89" s="85"/>
      <c r="K89" s="86"/>
      <c r="L89" s="85"/>
      <c r="M89" s="3">
        <f t="shared" si="24"/>
        <v>120000000</v>
      </c>
      <c r="N89" s="3">
        <f t="shared" si="25"/>
        <v>130000000</v>
      </c>
      <c r="O89" s="3">
        <f t="shared" si="25"/>
        <v>0</v>
      </c>
      <c r="P89" s="66"/>
      <c r="Q89" s="66"/>
      <c r="R89" s="66"/>
    </row>
    <row r="90" spans="1:18" s="67" customFormat="1" ht="78.75" x14ac:dyDescent="0.2">
      <c r="A90" s="18" t="s">
        <v>47</v>
      </c>
      <c r="B90" s="10" t="s">
        <v>255</v>
      </c>
      <c r="C90" s="10" t="s">
        <v>17</v>
      </c>
      <c r="D90" s="10" t="s">
        <v>36</v>
      </c>
      <c r="E90" s="10" t="s">
        <v>34</v>
      </c>
      <c r="F90" s="10"/>
      <c r="G90" s="10"/>
      <c r="H90" s="10"/>
      <c r="I90" s="10"/>
      <c r="J90" s="85"/>
      <c r="K90" s="86"/>
      <c r="L90" s="85"/>
      <c r="M90" s="3">
        <f t="shared" si="24"/>
        <v>120000000</v>
      </c>
      <c r="N90" s="3">
        <f t="shared" si="25"/>
        <v>130000000</v>
      </c>
      <c r="O90" s="3">
        <f t="shared" si="25"/>
        <v>0</v>
      </c>
      <c r="P90" s="66"/>
      <c r="Q90" s="66"/>
      <c r="R90" s="66"/>
    </row>
    <row r="91" spans="1:18" s="67" customFormat="1" ht="15.75" x14ac:dyDescent="0.2">
      <c r="A91" s="18" t="s">
        <v>227</v>
      </c>
      <c r="B91" s="10" t="s">
        <v>255</v>
      </c>
      <c r="C91" s="10" t="s">
        <v>17</v>
      </c>
      <c r="D91" s="10" t="s">
        <v>36</v>
      </c>
      <c r="E91" s="10" t="s">
        <v>34</v>
      </c>
      <c r="F91" s="10" t="s">
        <v>30</v>
      </c>
      <c r="G91" s="10"/>
      <c r="H91" s="10"/>
      <c r="I91" s="10"/>
      <c r="J91" s="85"/>
      <c r="K91" s="86"/>
      <c r="L91" s="85"/>
      <c r="M91" s="3">
        <f t="shared" si="24"/>
        <v>120000000</v>
      </c>
      <c r="N91" s="3">
        <f t="shared" si="25"/>
        <v>130000000</v>
      </c>
      <c r="O91" s="3">
        <f t="shared" si="25"/>
        <v>0</v>
      </c>
      <c r="P91" s="66"/>
      <c r="Q91" s="66"/>
      <c r="R91" s="66"/>
    </row>
    <row r="92" spans="1:18" s="67" customFormat="1" ht="15.75" x14ac:dyDescent="0.2">
      <c r="A92" s="18" t="s">
        <v>269</v>
      </c>
      <c r="B92" s="10" t="s">
        <v>255</v>
      </c>
      <c r="C92" s="10" t="s">
        <v>17</v>
      </c>
      <c r="D92" s="10" t="s">
        <v>36</v>
      </c>
      <c r="E92" s="10" t="s">
        <v>34</v>
      </c>
      <c r="F92" s="10" t="s">
        <v>30</v>
      </c>
      <c r="G92" s="10" t="s">
        <v>206</v>
      </c>
      <c r="H92" s="10"/>
      <c r="I92" s="10"/>
      <c r="J92" s="85"/>
      <c r="K92" s="86"/>
      <c r="L92" s="85"/>
      <c r="M92" s="3">
        <f t="shared" si="24"/>
        <v>120000000</v>
      </c>
      <c r="N92" s="3">
        <f t="shared" si="25"/>
        <v>130000000</v>
      </c>
      <c r="O92" s="3">
        <f t="shared" si="25"/>
        <v>0</v>
      </c>
      <c r="P92" s="66"/>
      <c r="Q92" s="66"/>
      <c r="R92" s="66"/>
    </row>
    <row r="93" spans="1:18" s="67" customFormat="1" ht="47.25" x14ac:dyDescent="0.2">
      <c r="A93" s="18" t="s">
        <v>69</v>
      </c>
      <c r="B93" s="10" t="s">
        <v>255</v>
      </c>
      <c r="C93" s="10" t="s">
        <v>17</v>
      </c>
      <c r="D93" s="10" t="s">
        <v>36</v>
      </c>
      <c r="E93" s="10" t="s">
        <v>34</v>
      </c>
      <c r="F93" s="10" t="s">
        <v>30</v>
      </c>
      <c r="G93" s="10" t="s">
        <v>206</v>
      </c>
      <c r="H93" s="10" t="s">
        <v>70</v>
      </c>
      <c r="I93" s="10"/>
      <c r="J93" s="85"/>
      <c r="K93" s="86"/>
      <c r="L93" s="85"/>
      <c r="M93" s="3">
        <f t="shared" si="24"/>
        <v>120000000</v>
      </c>
      <c r="N93" s="3">
        <f t="shared" si="25"/>
        <v>130000000</v>
      </c>
      <c r="O93" s="3">
        <f t="shared" si="25"/>
        <v>0</v>
      </c>
      <c r="P93" s="66"/>
      <c r="Q93" s="66"/>
      <c r="R93" s="66"/>
    </row>
    <row r="94" spans="1:18" s="67" customFormat="1" ht="63" x14ac:dyDescent="0.2">
      <c r="A94" s="18" t="s">
        <v>41</v>
      </c>
      <c r="B94" s="10" t="s">
        <v>255</v>
      </c>
      <c r="C94" s="10" t="s">
        <v>17</v>
      </c>
      <c r="D94" s="10" t="s">
        <v>36</v>
      </c>
      <c r="E94" s="10" t="s">
        <v>34</v>
      </c>
      <c r="F94" s="10" t="s">
        <v>30</v>
      </c>
      <c r="G94" s="10" t="s">
        <v>206</v>
      </c>
      <c r="H94" s="10" t="s">
        <v>70</v>
      </c>
      <c r="I94" s="10" t="s">
        <v>42</v>
      </c>
      <c r="J94" s="85"/>
      <c r="K94" s="86"/>
      <c r="L94" s="85"/>
      <c r="M94" s="3">
        <f t="shared" si="24"/>
        <v>120000000</v>
      </c>
      <c r="N94" s="3">
        <f t="shared" si="25"/>
        <v>130000000</v>
      </c>
      <c r="O94" s="3">
        <f t="shared" si="25"/>
        <v>0</v>
      </c>
      <c r="P94" s="66"/>
      <c r="Q94" s="66"/>
      <c r="R94" s="66"/>
    </row>
    <row r="95" spans="1:18" s="63" customFormat="1" ht="110.25" x14ac:dyDescent="0.2">
      <c r="A95" s="16" t="s">
        <v>410</v>
      </c>
      <c r="B95" s="9" t="s">
        <v>255</v>
      </c>
      <c r="C95" s="15" t="s">
        <v>17</v>
      </c>
      <c r="D95" s="9" t="s">
        <v>36</v>
      </c>
      <c r="E95" s="9" t="s">
        <v>34</v>
      </c>
      <c r="F95" s="9" t="s">
        <v>30</v>
      </c>
      <c r="G95" s="9" t="s">
        <v>206</v>
      </c>
      <c r="H95" s="9" t="s">
        <v>70</v>
      </c>
      <c r="I95" s="9" t="s">
        <v>42</v>
      </c>
      <c r="J95" s="23" t="s">
        <v>96</v>
      </c>
      <c r="K95" s="5">
        <v>135</v>
      </c>
      <c r="L95" s="23" t="s">
        <v>55</v>
      </c>
      <c r="M95" s="4">
        <v>120000000</v>
      </c>
      <c r="N95" s="4">
        <v>130000000</v>
      </c>
      <c r="O95" s="4">
        <v>0</v>
      </c>
      <c r="P95" s="62"/>
      <c r="Q95" s="62"/>
      <c r="R95" s="62"/>
    </row>
    <row r="96" spans="1:18" ht="78.75" x14ac:dyDescent="0.2">
      <c r="A96" s="18" t="s">
        <v>105</v>
      </c>
      <c r="B96" s="10" t="s">
        <v>106</v>
      </c>
      <c r="C96" s="10" t="s">
        <v>0</v>
      </c>
      <c r="D96" s="10" t="s">
        <v>0</v>
      </c>
      <c r="E96" s="10" t="s">
        <v>0</v>
      </c>
      <c r="F96" s="10" t="s">
        <v>0</v>
      </c>
      <c r="G96" s="10" t="s">
        <v>0</v>
      </c>
      <c r="H96" s="11" t="s">
        <v>0</v>
      </c>
      <c r="I96" s="11" t="s">
        <v>0</v>
      </c>
      <c r="J96" s="11" t="s">
        <v>0</v>
      </c>
      <c r="K96" s="25" t="s">
        <v>0</v>
      </c>
      <c r="L96" s="11" t="s">
        <v>0</v>
      </c>
      <c r="M96" s="3">
        <f>M97+M106</f>
        <v>137690910</v>
      </c>
      <c r="N96" s="3">
        <f>N97+N106</f>
        <v>652471933.95000005</v>
      </c>
      <c r="O96" s="3">
        <f>O97+O106</f>
        <v>598171754.63999999</v>
      </c>
    </row>
    <row r="97" spans="1:18" s="63" customFormat="1" ht="31.5" x14ac:dyDescent="0.2">
      <c r="A97" s="18" t="s">
        <v>190</v>
      </c>
      <c r="B97" s="10" t="s">
        <v>106</v>
      </c>
      <c r="C97" s="10" t="s">
        <v>14</v>
      </c>
      <c r="D97" s="10"/>
      <c r="E97" s="10"/>
      <c r="F97" s="10"/>
      <c r="G97" s="10"/>
      <c r="H97" s="11"/>
      <c r="I97" s="11"/>
      <c r="J97" s="11"/>
      <c r="K97" s="25"/>
      <c r="L97" s="11"/>
      <c r="M97" s="3">
        <f t="shared" ref="M97:M104" si="26">M98</f>
        <v>0</v>
      </c>
      <c r="N97" s="3">
        <f t="shared" ref="N97:O104" si="27">N98</f>
        <v>477154277.94999999</v>
      </c>
      <c r="O97" s="3">
        <f t="shared" si="27"/>
        <v>0</v>
      </c>
      <c r="P97" s="62"/>
      <c r="Q97" s="62"/>
      <c r="R97" s="62"/>
    </row>
    <row r="98" spans="1:18" s="63" customFormat="1" ht="47.25" x14ac:dyDescent="0.2">
      <c r="A98" s="18" t="s">
        <v>421</v>
      </c>
      <c r="B98" s="10" t="s">
        <v>106</v>
      </c>
      <c r="C98" s="10" t="s">
        <v>14</v>
      </c>
      <c r="D98" s="10" t="s">
        <v>422</v>
      </c>
      <c r="E98" s="10" t="s">
        <v>0</v>
      </c>
      <c r="F98" s="10" t="s">
        <v>0</v>
      </c>
      <c r="G98" s="10" t="s">
        <v>0</v>
      </c>
      <c r="H98" s="10"/>
      <c r="I98" s="10"/>
      <c r="J98" s="10"/>
      <c r="K98" s="26"/>
      <c r="L98" s="10"/>
      <c r="M98" s="3">
        <f t="shared" si="26"/>
        <v>0</v>
      </c>
      <c r="N98" s="3">
        <f t="shared" si="27"/>
        <v>477154277.94999999</v>
      </c>
      <c r="O98" s="3">
        <f t="shared" si="27"/>
        <v>0</v>
      </c>
      <c r="P98" s="62"/>
      <c r="Q98" s="62"/>
      <c r="R98" s="62"/>
    </row>
    <row r="99" spans="1:18" s="63" customFormat="1" ht="31.5" x14ac:dyDescent="0.2">
      <c r="A99" s="18" t="s">
        <v>33</v>
      </c>
      <c r="B99" s="10" t="s">
        <v>106</v>
      </c>
      <c r="C99" s="10" t="s">
        <v>14</v>
      </c>
      <c r="D99" s="10" t="s">
        <v>422</v>
      </c>
      <c r="E99" s="10" t="s">
        <v>34</v>
      </c>
      <c r="F99" s="10" t="s">
        <v>0</v>
      </c>
      <c r="G99" s="10" t="s">
        <v>0</v>
      </c>
      <c r="H99" s="10"/>
      <c r="I99" s="10"/>
      <c r="J99" s="10"/>
      <c r="K99" s="26"/>
      <c r="L99" s="10"/>
      <c r="M99" s="3">
        <f t="shared" si="26"/>
        <v>0</v>
      </c>
      <c r="N99" s="3">
        <f t="shared" si="27"/>
        <v>477154277.94999999</v>
      </c>
      <c r="O99" s="3">
        <f t="shared" si="27"/>
        <v>0</v>
      </c>
      <c r="P99" s="62"/>
      <c r="Q99" s="62"/>
      <c r="R99" s="62"/>
    </row>
    <row r="100" spans="1:18" s="63" customFormat="1" ht="78.75" x14ac:dyDescent="0.2">
      <c r="A100" s="18" t="s">
        <v>188</v>
      </c>
      <c r="B100" s="10" t="s">
        <v>106</v>
      </c>
      <c r="C100" s="10" t="s">
        <v>14</v>
      </c>
      <c r="D100" s="10" t="s">
        <v>422</v>
      </c>
      <c r="E100" s="10" t="s">
        <v>34</v>
      </c>
      <c r="F100" s="10"/>
      <c r="G100" s="10"/>
      <c r="H100" s="10"/>
      <c r="I100" s="10"/>
      <c r="J100" s="10"/>
      <c r="K100" s="26"/>
      <c r="L100" s="10"/>
      <c r="M100" s="3">
        <f t="shared" si="26"/>
        <v>0</v>
      </c>
      <c r="N100" s="3">
        <f t="shared" si="27"/>
        <v>477154277.94999999</v>
      </c>
      <c r="O100" s="3">
        <f t="shared" si="27"/>
        <v>0</v>
      </c>
      <c r="P100" s="62"/>
      <c r="Q100" s="62"/>
      <c r="R100" s="62"/>
    </row>
    <row r="101" spans="1:18" s="63" customFormat="1" ht="15.75" x14ac:dyDescent="0.2">
      <c r="A101" s="18" t="s">
        <v>35</v>
      </c>
      <c r="B101" s="10" t="s">
        <v>106</v>
      </c>
      <c r="C101" s="10" t="s">
        <v>14</v>
      </c>
      <c r="D101" s="10" t="s">
        <v>422</v>
      </c>
      <c r="E101" s="10" t="s">
        <v>34</v>
      </c>
      <c r="F101" s="10" t="s">
        <v>36</v>
      </c>
      <c r="G101" s="10" t="s">
        <v>0</v>
      </c>
      <c r="H101" s="10"/>
      <c r="I101" s="10"/>
      <c r="J101" s="10"/>
      <c r="K101" s="26"/>
      <c r="L101" s="10"/>
      <c r="M101" s="3">
        <f t="shared" si="26"/>
        <v>0</v>
      </c>
      <c r="N101" s="3">
        <f t="shared" si="27"/>
        <v>477154277.94999999</v>
      </c>
      <c r="O101" s="3">
        <f t="shared" si="27"/>
        <v>0</v>
      </c>
      <c r="P101" s="62"/>
      <c r="Q101" s="62"/>
      <c r="R101" s="62"/>
    </row>
    <row r="102" spans="1:18" s="63" customFormat="1" ht="31.5" x14ac:dyDescent="0.2">
      <c r="A102" s="18" t="s">
        <v>37</v>
      </c>
      <c r="B102" s="10" t="s">
        <v>106</v>
      </c>
      <c r="C102" s="10" t="s">
        <v>14</v>
      </c>
      <c r="D102" s="10" t="s">
        <v>422</v>
      </c>
      <c r="E102" s="10" t="s">
        <v>34</v>
      </c>
      <c r="F102" s="10" t="s">
        <v>36</v>
      </c>
      <c r="G102" s="10" t="s">
        <v>38</v>
      </c>
      <c r="H102" s="10"/>
      <c r="I102" s="10"/>
      <c r="J102" s="10"/>
      <c r="K102" s="26"/>
      <c r="L102" s="10"/>
      <c r="M102" s="3">
        <f t="shared" si="26"/>
        <v>0</v>
      </c>
      <c r="N102" s="3">
        <f t="shared" si="27"/>
        <v>477154277.94999999</v>
      </c>
      <c r="O102" s="3">
        <f t="shared" si="27"/>
        <v>0</v>
      </c>
      <c r="P102" s="62"/>
      <c r="Q102" s="62"/>
      <c r="R102" s="62"/>
    </row>
    <row r="103" spans="1:18" s="63" customFormat="1" ht="94.5" x14ac:dyDescent="0.2">
      <c r="A103" s="18" t="s">
        <v>424</v>
      </c>
      <c r="B103" s="10" t="s">
        <v>106</v>
      </c>
      <c r="C103" s="10" t="s">
        <v>14</v>
      </c>
      <c r="D103" s="10" t="s">
        <v>422</v>
      </c>
      <c r="E103" s="10" t="s">
        <v>34</v>
      </c>
      <c r="F103" s="10" t="s">
        <v>36</v>
      </c>
      <c r="G103" s="10" t="s">
        <v>38</v>
      </c>
      <c r="H103" s="10" t="s">
        <v>423</v>
      </c>
      <c r="I103" s="10"/>
      <c r="J103" s="10"/>
      <c r="K103" s="26"/>
      <c r="L103" s="10"/>
      <c r="M103" s="3">
        <f t="shared" si="26"/>
        <v>0</v>
      </c>
      <c r="N103" s="3">
        <f t="shared" si="27"/>
        <v>477154277.94999999</v>
      </c>
      <c r="O103" s="3">
        <f t="shared" si="27"/>
        <v>0</v>
      </c>
      <c r="P103" s="62"/>
      <c r="Q103" s="62"/>
      <c r="R103" s="62"/>
    </row>
    <row r="104" spans="1:18" s="63" customFormat="1" ht="63" x14ac:dyDescent="0.2">
      <c r="A104" s="18" t="s">
        <v>41</v>
      </c>
      <c r="B104" s="10" t="s">
        <v>106</v>
      </c>
      <c r="C104" s="10" t="s">
        <v>14</v>
      </c>
      <c r="D104" s="10" t="s">
        <v>422</v>
      </c>
      <c r="E104" s="10" t="s">
        <v>34</v>
      </c>
      <c r="F104" s="10" t="s">
        <v>36</v>
      </c>
      <c r="G104" s="10" t="s">
        <v>38</v>
      </c>
      <c r="H104" s="10" t="s">
        <v>423</v>
      </c>
      <c r="I104" s="10" t="s">
        <v>42</v>
      </c>
      <c r="J104" s="10"/>
      <c r="K104" s="26"/>
      <c r="L104" s="10"/>
      <c r="M104" s="3">
        <f t="shared" si="26"/>
        <v>0</v>
      </c>
      <c r="N104" s="3">
        <f t="shared" si="27"/>
        <v>477154277.94999999</v>
      </c>
      <c r="O104" s="3">
        <f t="shared" si="27"/>
        <v>0</v>
      </c>
      <c r="P104" s="62"/>
      <c r="Q104" s="62"/>
      <c r="R104" s="62"/>
    </row>
    <row r="105" spans="1:18" s="65" customFormat="1" ht="63" x14ac:dyDescent="0.2">
      <c r="A105" s="16" t="s">
        <v>119</v>
      </c>
      <c r="B105" s="9" t="s">
        <v>106</v>
      </c>
      <c r="C105" s="9" t="s">
        <v>14</v>
      </c>
      <c r="D105" s="9" t="s">
        <v>422</v>
      </c>
      <c r="E105" s="9" t="s">
        <v>34</v>
      </c>
      <c r="F105" s="9" t="s">
        <v>36</v>
      </c>
      <c r="G105" s="9" t="s">
        <v>38</v>
      </c>
      <c r="H105" s="9" t="s">
        <v>423</v>
      </c>
      <c r="I105" s="9" t="s">
        <v>42</v>
      </c>
      <c r="J105" s="23" t="s">
        <v>118</v>
      </c>
      <c r="K105" s="87">
        <v>0.84750000000000003</v>
      </c>
      <c r="L105" s="23" t="s">
        <v>55</v>
      </c>
      <c r="M105" s="4">
        <v>0</v>
      </c>
      <c r="N105" s="4">
        <v>477154277.94999999</v>
      </c>
      <c r="O105" s="4">
        <v>0</v>
      </c>
      <c r="P105" s="64"/>
      <c r="Q105" s="64"/>
      <c r="R105" s="64"/>
    </row>
    <row r="106" spans="1:18" ht="31.5" x14ac:dyDescent="0.2">
      <c r="A106" s="18" t="s">
        <v>189</v>
      </c>
      <c r="B106" s="10" t="s">
        <v>106</v>
      </c>
      <c r="C106" s="14" t="s">
        <v>17</v>
      </c>
      <c r="D106" s="10" t="s">
        <v>0</v>
      </c>
      <c r="E106" s="10" t="s">
        <v>0</v>
      </c>
      <c r="F106" s="10" t="s">
        <v>0</v>
      </c>
      <c r="G106" s="10" t="s">
        <v>0</v>
      </c>
      <c r="H106" s="11" t="s">
        <v>0</v>
      </c>
      <c r="I106" s="11" t="s">
        <v>0</v>
      </c>
      <c r="J106" s="11" t="s">
        <v>0</v>
      </c>
      <c r="K106" s="25" t="s">
        <v>0</v>
      </c>
      <c r="L106" s="11" t="s">
        <v>0</v>
      </c>
      <c r="M106" s="3">
        <f>M107+M120</f>
        <v>137690910</v>
      </c>
      <c r="N106" s="3">
        <f t="shared" ref="N106:O106" si="28">N107+N120</f>
        <v>175317656</v>
      </c>
      <c r="O106" s="3">
        <f t="shared" si="28"/>
        <v>598171754.63999999</v>
      </c>
    </row>
    <row r="107" spans="1:18" ht="75.75" customHeight="1" x14ac:dyDescent="0.2">
      <c r="A107" s="18" t="s">
        <v>107</v>
      </c>
      <c r="B107" s="10" t="s">
        <v>106</v>
      </c>
      <c r="C107" s="14" t="s">
        <v>17</v>
      </c>
      <c r="D107" s="10" t="s">
        <v>108</v>
      </c>
      <c r="E107" s="10" t="s">
        <v>0</v>
      </c>
      <c r="F107" s="10" t="s">
        <v>0</v>
      </c>
      <c r="G107" s="10" t="s">
        <v>0</v>
      </c>
      <c r="H107" s="11" t="s">
        <v>0</v>
      </c>
      <c r="I107" s="11" t="s">
        <v>0</v>
      </c>
      <c r="J107" s="11" t="s">
        <v>0</v>
      </c>
      <c r="K107" s="25" t="s">
        <v>0</v>
      </c>
      <c r="L107" s="11" t="s">
        <v>0</v>
      </c>
      <c r="M107" s="3">
        <f t="shared" ref="M107:O112" si="29">M108</f>
        <v>2000000</v>
      </c>
      <c r="N107" s="3">
        <f t="shared" si="29"/>
        <v>1000000</v>
      </c>
      <c r="O107" s="3">
        <f t="shared" si="29"/>
        <v>0</v>
      </c>
    </row>
    <row r="108" spans="1:18" ht="31.5" x14ac:dyDescent="0.2">
      <c r="A108" s="18" t="s">
        <v>33</v>
      </c>
      <c r="B108" s="10" t="s">
        <v>106</v>
      </c>
      <c r="C108" s="14" t="s">
        <v>17</v>
      </c>
      <c r="D108" s="10" t="s">
        <v>108</v>
      </c>
      <c r="E108" s="10" t="s">
        <v>34</v>
      </c>
      <c r="F108" s="10" t="s">
        <v>0</v>
      </c>
      <c r="G108" s="10" t="s">
        <v>0</v>
      </c>
      <c r="H108" s="11" t="s">
        <v>0</v>
      </c>
      <c r="I108" s="11" t="s">
        <v>0</v>
      </c>
      <c r="J108" s="11" t="s">
        <v>0</v>
      </c>
      <c r="K108" s="25" t="s">
        <v>0</v>
      </c>
      <c r="L108" s="11" t="s">
        <v>0</v>
      </c>
      <c r="M108" s="3">
        <f t="shared" si="29"/>
        <v>2000000</v>
      </c>
      <c r="N108" s="3">
        <f t="shared" si="29"/>
        <v>1000000</v>
      </c>
      <c r="O108" s="3">
        <f t="shared" si="29"/>
        <v>0</v>
      </c>
    </row>
    <row r="109" spans="1:18" ht="69" customHeight="1" x14ac:dyDescent="0.2">
      <c r="A109" s="18" t="s">
        <v>47</v>
      </c>
      <c r="B109" s="10" t="s">
        <v>106</v>
      </c>
      <c r="C109" s="14" t="s">
        <v>17</v>
      </c>
      <c r="D109" s="10" t="s">
        <v>108</v>
      </c>
      <c r="E109" s="10" t="s">
        <v>34</v>
      </c>
      <c r="F109" s="10"/>
      <c r="G109" s="10"/>
      <c r="H109" s="11"/>
      <c r="I109" s="11"/>
      <c r="J109" s="11"/>
      <c r="K109" s="25"/>
      <c r="L109" s="11"/>
      <c r="M109" s="3">
        <f t="shared" si="29"/>
        <v>2000000</v>
      </c>
      <c r="N109" s="3">
        <f t="shared" si="29"/>
        <v>1000000</v>
      </c>
      <c r="O109" s="3">
        <f t="shared" si="29"/>
        <v>0</v>
      </c>
    </row>
    <row r="110" spans="1:18" ht="15.75" x14ac:dyDescent="0.2">
      <c r="A110" s="30" t="s">
        <v>109</v>
      </c>
      <c r="B110" s="10" t="s">
        <v>106</v>
      </c>
      <c r="C110" s="14" t="s">
        <v>17</v>
      </c>
      <c r="D110" s="10" t="s">
        <v>108</v>
      </c>
      <c r="E110" s="10" t="s">
        <v>34</v>
      </c>
      <c r="F110" s="10" t="s">
        <v>110</v>
      </c>
      <c r="G110" s="10" t="s">
        <v>0</v>
      </c>
      <c r="H110" s="10" t="s">
        <v>0</v>
      </c>
      <c r="I110" s="10" t="s">
        <v>0</v>
      </c>
      <c r="J110" s="10" t="s">
        <v>0</v>
      </c>
      <c r="K110" s="26" t="s">
        <v>0</v>
      </c>
      <c r="L110" s="10" t="s">
        <v>0</v>
      </c>
      <c r="M110" s="3">
        <f t="shared" si="29"/>
        <v>2000000</v>
      </c>
      <c r="N110" s="3">
        <f t="shared" si="29"/>
        <v>1000000</v>
      </c>
      <c r="O110" s="3">
        <f t="shared" si="29"/>
        <v>0</v>
      </c>
    </row>
    <row r="111" spans="1:18" ht="15.75" x14ac:dyDescent="0.2">
      <c r="A111" s="30" t="s">
        <v>111</v>
      </c>
      <c r="B111" s="10" t="s">
        <v>106</v>
      </c>
      <c r="C111" s="14" t="s">
        <v>17</v>
      </c>
      <c r="D111" s="10" t="s">
        <v>108</v>
      </c>
      <c r="E111" s="10" t="s">
        <v>34</v>
      </c>
      <c r="F111" s="10" t="s">
        <v>110</v>
      </c>
      <c r="G111" s="10" t="s">
        <v>65</v>
      </c>
      <c r="H111" s="10" t="s">
        <v>0</v>
      </c>
      <c r="I111" s="10" t="s">
        <v>0</v>
      </c>
      <c r="J111" s="10" t="s">
        <v>0</v>
      </c>
      <c r="K111" s="26" t="s">
        <v>0</v>
      </c>
      <c r="L111" s="10" t="s">
        <v>0</v>
      </c>
      <c r="M111" s="3">
        <f t="shared" si="29"/>
        <v>2000000</v>
      </c>
      <c r="N111" s="3">
        <f t="shared" si="29"/>
        <v>1000000</v>
      </c>
      <c r="O111" s="3">
        <f t="shared" si="29"/>
        <v>0</v>
      </c>
    </row>
    <row r="112" spans="1:18" ht="47.25" x14ac:dyDescent="0.2">
      <c r="A112" s="18" t="s">
        <v>69</v>
      </c>
      <c r="B112" s="10" t="s">
        <v>106</v>
      </c>
      <c r="C112" s="14" t="s">
        <v>17</v>
      </c>
      <c r="D112" s="10" t="s">
        <v>108</v>
      </c>
      <c r="E112" s="10" t="s">
        <v>34</v>
      </c>
      <c r="F112" s="10" t="s">
        <v>110</v>
      </c>
      <c r="G112" s="10" t="s">
        <v>65</v>
      </c>
      <c r="H112" s="10" t="s">
        <v>70</v>
      </c>
      <c r="I112" s="11" t="s">
        <v>0</v>
      </c>
      <c r="J112" s="11" t="s">
        <v>0</v>
      </c>
      <c r="K112" s="25" t="s">
        <v>0</v>
      </c>
      <c r="L112" s="11" t="s">
        <v>0</v>
      </c>
      <c r="M112" s="3">
        <f t="shared" si="29"/>
        <v>2000000</v>
      </c>
      <c r="N112" s="3">
        <f t="shared" si="29"/>
        <v>1000000</v>
      </c>
      <c r="O112" s="3">
        <f t="shared" si="29"/>
        <v>0</v>
      </c>
    </row>
    <row r="113" spans="1:18" ht="63" x14ac:dyDescent="0.2">
      <c r="A113" s="18" t="s">
        <v>41</v>
      </c>
      <c r="B113" s="10" t="s">
        <v>106</v>
      </c>
      <c r="C113" s="14" t="s">
        <v>17</v>
      </c>
      <c r="D113" s="10" t="s">
        <v>108</v>
      </c>
      <c r="E113" s="10" t="s">
        <v>34</v>
      </c>
      <c r="F113" s="10" t="s">
        <v>110</v>
      </c>
      <c r="G113" s="10" t="s">
        <v>65</v>
      </c>
      <c r="H113" s="10" t="s">
        <v>70</v>
      </c>
      <c r="I113" s="10" t="s">
        <v>42</v>
      </c>
      <c r="J113" s="10" t="s">
        <v>0</v>
      </c>
      <c r="K113" s="26" t="s">
        <v>0</v>
      </c>
      <c r="L113" s="10" t="s">
        <v>0</v>
      </c>
      <c r="M113" s="3">
        <f>M114+M115+M116+M117+M118+M119</f>
        <v>2000000</v>
      </c>
      <c r="N113" s="3">
        <f t="shared" ref="N113:O113" si="30">N114+N115+N116+N117+N118+N119</f>
        <v>1000000</v>
      </c>
      <c r="O113" s="3">
        <f t="shared" si="30"/>
        <v>0</v>
      </c>
    </row>
    <row r="114" spans="1:18" ht="63" x14ac:dyDescent="0.2">
      <c r="A114" s="16" t="s">
        <v>429</v>
      </c>
      <c r="B114" s="9" t="s">
        <v>106</v>
      </c>
      <c r="C114" s="15" t="s">
        <v>17</v>
      </c>
      <c r="D114" s="9" t="s">
        <v>108</v>
      </c>
      <c r="E114" s="9" t="s">
        <v>34</v>
      </c>
      <c r="F114" s="9" t="s">
        <v>110</v>
      </c>
      <c r="G114" s="9" t="s">
        <v>65</v>
      </c>
      <c r="H114" s="9" t="s">
        <v>70</v>
      </c>
      <c r="I114" s="9" t="s">
        <v>42</v>
      </c>
      <c r="J114" s="12" t="s">
        <v>112</v>
      </c>
      <c r="K114" s="5">
        <v>24</v>
      </c>
      <c r="L114" s="23" t="s">
        <v>197</v>
      </c>
      <c r="M114" s="4">
        <v>500000</v>
      </c>
      <c r="N114" s="4">
        <v>0</v>
      </c>
      <c r="O114" s="4">
        <v>0</v>
      </c>
    </row>
    <row r="115" spans="1:18" ht="63" x14ac:dyDescent="0.2">
      <c r="A115" s="16" t="s">
        <v>430</v>
      </c>
      <c r="B115" s="9" t="s">
        <v>106</v>
      </c>
      <c r="C115" s="15" t="s">
        <v>17</v>
      </c>
      <c r="D115" s="9" t="s">
        <v>108</v>
      </c>
      <c r="E115" s="9" t="s">
        <v>34</v>
      </c>
      <c r="F115" s="9" t="s">
        <v>110</v>
      </c>
      <c r="G115" s="9" t="s">
        <v>65</v>
      </c>
      <c r="H115" s="9" t="s">
        <v>70</v>
      </c>
      <c r="I115" s="9" t="s">
        <v>42</v>
      </c>
      <c r="J115" s="12" t="s">
        <v>112</v>
      </c>
      <c r="K115" s="5">
        <v>24</v>
      </c>
      <c r="L115" s="23" t="s">
        <v>197</v>
      </c>
      <c r="M115" s="4">
        <v>500000</v>
      </c>
      <c r="N115" s="4">
        <v>0</v>
      </c>
      <c r="O115" s="4">
        <v>0</v>
      </c>
    </row>
    <row r="116" spans="1:18" ht="63" x14ac:dyDescent="0.2">
      <c r="A116" s="16" t="s">
        <v>431</v>
      </c>
      <c r="B116" s="9" t="s">
        <v>106</v>
      </c>
      <c r="C116" s="15" t="s">
        <v>17</v>
      </c>
      <c r="D116" s="9" t="s">
        <v>108</v>
      </c>
      <c r="E116" s="9" t="s">
        <v>34</v>
      </c>
      <c r="F116" s="9" t="s">
        <v>110</v>
      </c>
      <c r="G116" s="9" t="s">
        <v>65</v>
      </c>
      <c r="H116" s="9" t="s">
        <v>70</v>
      </c>
      <c r="I116" s="9" t="s">
        <v>42</v>
      </c>
      <c r="J116" s="12" t="s">
        <v>112</v>
      </c>
      <c r="K116" s="5">
        <v>24</v>
      </c>
      <c r="L116" s="23" t="s">
        <v>197</v>
      </c>
      <c r="M116" s="4">
        <v>0</v>
      </c>
      <c r="N116" s="4">
        <v>500000</v>
      </c>
      <c r="O116" s="4">
        <v>0</v>
      </c>
    </row>
    <row r="117" spans="1:18" ht="63" x14ac:dyDescent="0.2">
      <c r="A117" s="16" t="s">
        <v>432</v>
      </c>
      <c r="B117" s="9" t="s">
        <v>106</v>
      </c>
      <c r="C117" s="15" t="s">
        <v>17</v>
      </c>
      <c r="D117" s="9" t="s">
        <v>108</v>
      </c>
      <c r="E117" s="9" t="s">
        <v>34</v>
      </c>
      <c r="F117" s="9" t="s">
        <v>110</v>
      </c>
      <c r="G117" s="9" t="s">
        <v>65</v>
      </c>
      <c r="H117" s="9" t="s">
        <v>70</v>
      </c>
      <c r="I117" s="9" t="s">
        <v>42</v>
      </c>
      <c r="J117" s="12" t="s">
        <v>112</v>
      </c>
      <c r="K117" s="5">
        <v>24</v>
      </c>
      <c r="L117" s="23" t="s">
        <v>197</v>
      </c>
      <c r="M117" s="4">
        <v>0</v>
      </c>
      <c r="N117" s="4">
        <v>500000</v>
      </c>
      <c r="O117" s="4">
        <v>0</v>
      </c>
    </row>
    <row r="118" spans="1:18" s="63" customFormat="1" ht="47.25" x14ac:dyDescent="0.2">
      <c r="A118" s="16" t="s">
        <v>413</v>
      </c>
      <c r="B118" s="9" t="s">
        <v>106</v>
      </c>
      <c r="C118" s="15" t="s">
        <v>17</v>
      </c>
      <c r="D118" s="9" t="s">
        <v>108</v>
      </c>
      <c r="E118" s="9" t="s">
        <v>34</v>
      </c>
      <c r="F118" s="9" t="s">
        <v>110</v>
      </c>
      <c r="G118" s="9" t="s">
        <v>65</v>
      </c>
      <c r="H118" s="9" t="s">
        <v>70</v>
      </c>
      <c r="I118" s="9" t="s">
        <v>42</v>
      </c>
      <c r="J118" s="12" t="s">
        <v>112</v>
      </c>
      <c r="K118" s="5">
        <v>24</v>
      </c>
      <c r="L118" s="23" t="s">
        <v>197</v>
      </c>
      <c r="M118" s="4">
        <v>500000</v>
      </c>
      <c r="N118" s="4">
        <v>0</v>
      </c>
      <c r="O118" s="4">
        <v>0</v>
      </c>
      <c r="P118" s="62"/>
      <c r="Q118" s="62"/>
      <c r="R118" s="62"/>
    </row>
    <row r="119" spans="1:18" s="63" customFormat="1" ht="47.25" x14ac:dyDescent="0.2">
      <c r="A119" s="16" t="s">
        <v>414</v>
      </c>
      <c r="B119" s="9" t="s">
        <v>106</v>
      </c>
      <c r="C119" s="15" t="s">
        <v>17</v>
      </c>
      <c r="D119" s="9" t="s">
        <v>108</v>
      </c>
      <c r="E119" s="9" t="s">
        <v>34</v>
      </c>
      <c r="F119" s="9" t="s">
        <v>110</v>
      </c>
      <c r="G119" s="9" t="s">
        <v>65</v>
      </c>
      <c r="H119" s="9" t="s">
        <v>70</v>
      </c>
      <c r="I119" s="9" t="s">
        <v>42</v>
      </c>
      <c r="J119" s="12" t="s">
        <v>112</v>
      </c>
      <c r="K119" s="5">
        <v>24</v>
      </c>
      <c r="L119" s="23" t="s">
        <v>197</v>
      </c>
      <c r="M119" s="4">
        <v>500000</v>
      </c>
      <c r="N119" s="4">
        <v>0</v>
      </c>
      <c r="O119" s="4">
        <v>0</v>
      </c>
      <c r="P119" s="62"/>
      <c r="Q119" s="62"/>
      <c r="R119" s="62"/>
    </row>
    <row r="120" spans="1:18" ht="54.75" customHeight="1" x14ac:dyDescent="0.2">
      <c r="A120" s="18" t="s">
        <v>114</v>
      </c>
      <c r="B120" s="10" t="s">
        <v>106</v>
      </c>
      <c r="C120" s="14" t="s">
        <v>17</v>
      </c>
      <c r="D120" s="10" t="s">
        <v>88</v>
      </c>
      <c r="E120" s="10" t="s">
        <v>0</v>
      </c>
      <c r="F120" s="10" t="s">
        <v>0</v>
      </c>
      <c r="G120" s="10" t="s">
        <v>0</v>
      </c>
      <c r="H120" s="11" t="s">
        <v>0</v>
      </c>
      <c r="I120" s="11" t="s">
        <v>0</v>
      </c>
      <c r="J120" s="11" t="s">
        <v>0</v>
      </c>
      <c r="K120" s="25" t="s">
        <v>0</v>
      </c>
      <c r="L120" s="11" t="s">
        <v>0</v>
      </c>
      <c r="M120" s="3">
        <f t="shared" ref="M120:M125" si="31">M121</f>
        <v>135690910</v>
      </c>
      <c r="N120" s="3">
        <f t="shared" ref="N120:O120" si="32">N121</f>
        <v>174317656</v>
      </c>
      <c r="O120" s="3">
        <f t="shared" si="32"/>
        <v>598171754.63999999</v>
      </c>
    </row>
    <row r="121" spans="1:18" ht="31.5" x14ac:dyDescent="0.2">
      <c r="A121" s="18" t="s">
        <v>33</v>
      </c>
      <c r="B121" s="10" t="s">
        <v>106</v>
      </c>
      <c r="C121" s="14" t="s">
        <v>17</v>
      </c>
      <c r="D121" s="10" t="s">
        <v>88</v>
      </c>
      <c r="E121" s="10" t="s">
        <v>34</v>
      </c>
      <c r="F121" s="10" t="s">
        <v>0</v>
      </c>
      <c r="G121" s="10" t="s">
        <v>0</v>
      </c>
      <c r="H121" s="11" t="s">
        <v>0</v>
      </c>
      <c r="I121" s="11" t="s">
        <v>0</v>
      </c>
      <c r="J121" s="11" t="s">
        <v>0</v>
      </c>
      <c r="K121" s="25" t="s">
        <v>0</v>
      </c>
      <c r="L121" s="11" t="s">
        <v>0</v>
      </c>
      <c r="M121" s="3">
        <f t="shared" si="31"/>
        <v>135690910</v>
      </c>
      <c r="N121" s="3">
        <f t="shared" ref="N121:O121" si="33">N122</f>
        <v>174317656</v>
      </c>
      <c r="O121" s="3">
        <f t="shared" si="33"/>
        <v>598171754.63999999</v>
      </c>
    </row>
    <row r="122" spans="1:18" ht="64.5" customHeight="1" x14ac:dyDescent="0.2">
      <c r="A122" s="18" t="s">
        <v>188</v>
      </c>
      <c r="B122" s="10" t="s">
        <v>106</v>
      </c>
      <c r="C122" s="14" t="s">
        <v>17</v>
      </c>
      <c r="D122" s="10" t="s">
        <v>88</v>
      </c>
      <c r="E122" s="10" t="s">
        <v>34</v>
      </c>
      <c r="F122" s="10"/>
      <c r="G122" s="10"/>
      <c r="H122" s="11"/>
      <c r="I122" s="11"/>
      <c r="J122" s="11"/>
      <c r="K122" s="25"/>
      <c r="L122" s="11"/>
      <c r="M122" s="3">
        <f t="shared" si="31"/>
        <v>135690910</v>
      </c>
      <c r="N122" s="3">
        <f t="shared" ref="N122:O122" si="34">N123</f>
        <v>174317656</v>
      </c>
      <c r="O122" s="3">
        <f t="shared" si="34"/>
        <v>598171754.63999999</v>
      </c>
    </row>
    <row r="123" spans="1:18" ht="15.75" x14ac:dyDescent="0.2">
      <c r="A123" s="30" t="s">
        <v>35</v>
      </c>
      <c r="B123" s="10" t="s">
        <v>106</v>
      </c>
      <c r="C123" s="14" t="s">
        <v>17</v>
      </c>
      <c r="D123" s="10" t="s">
        <v>88</v>
      </c>
      <c r="E123" s="10" t="s">
        <v>34</v>
      </c>
      <c r="F123" s="10" t="s">
        <v>36</v>
      </c>
      <c r="G123" s="10" t="s">
        <v>0</v>
      </c>
      <c r="H123" s="10" t="s">
        <v>0</v>
      </c>
      <c r="I123" s="10" t="s">
        <v>0</v>
      </c>
      <c r="J123" s="10" t="s">
        <v>0</v>
      </c>
      <c r="K123" s="26" t="s">
        <v>0</v>
      </c>
      <c r="L123" s="10" t="s">
        <v>0</v>
      </c>
      <c r="M123" s="13">
        <f t="shared" si="31"/>
        <v>135690910</v>
      </c>
      <c r="N123" s="13">
        <f t="shared" ref="N123:O125" si="35">N124</f>
        <v>174317656</v>
      </c>
      <c r="O123" s="13">
        <f t="shared" si="35"/>
        <v>598171754.63999999</v>
      </c>
    </row>
    <row r="124" spans="1:18" ht="31.5" customHeight="1" x14ac:dyDescent="0.2">
      <c r="A124" s="30" t="s">
        <v>37</v>
      </c>
      <c r="B124" s="10" t="s">
        <v>106</v>
      </c>
      <c r="C124" s="14" t="s">
        <v>17</v>
      </c>
      <c r="D124" s="10" t="s">
        <v>88</v>
      </c>
      <c r="E124" s="10" t="s">
        <v>34</v>
      </c>
      <c r="F124" s="10" t="s">
        <v>36</v>
      </c>
      <c r="G124" s="10" t="s">
        <v>38</v>
      </c>
      <c r="H124" s="10" t="s">
        <v>0</v>
      </c>
      <c r="I124" s="10" t="s">
        <v>0</v>
      </c>
      <c r="J124" s="10" t="s">
        <v>0</v>
      </c>
      <c r="K124" s="26" t="s">
        <v>0</v>
      </c>
      <c r="L124" s="10" t="s">
        <v>0</v>
      </c>
      <c r="M124" s="3">
        <f t="shared" si="31"/>
        <v>135690910</v>
      </c>
      <c r="N124" s="3">
        <f t="shared" si="35"/>
        <v>174317656</v>
      </c>
      <c r="O124" s="3">
        <f t="shared" si="35"/>
        <v>598171754.63999999</v>
      </c>
    </row>
    <row r="125" spans="1:18" ht="47.25" x14ac:dyDescent="0.2">
      <c r="A125" s="18" t="s">
        <v>115</v>
      </c>
      <c r="B125" s="10" t="s">
        <v>106</v>
      </c>
      <c r="C125" s="14" t="s">
        <v>17</v>
      </c>
      <c r="D125" s="10" t="s">
        <v>88</v>
      </c>
      <c r="E125" s="10" t="s">
        <v>34</v>
      </c>
      <c r="F125" s="10" t="s">
        <v>36</v>
      </c>
      <c r="G125" s="10" t="s">
        <v>38</v>
      </c>
      <c r="H125" s="10" t="s">
        <v>116</v>
      </c>
      <c r="I125" s="11" t="s">
        <v>0</v>
      </c>
      <c r="J125" s="11" t="s">
        <v>0</v>
      </c>
      <c r="K125" s="25" t="s">
        <v>0</v>
      </c>
      <c r="L125" s="11" t="s">
        <v>0</v>
      </c>
      <c r="M125" s="3">
        <f t="shared" si="31"/>
        <v>135690910</v>
      </c>
      <c r="N125" s="3">
        <f t="shared" si="35"/>
        <v>174317656</v>
      </c>
      <c r="O125" s="3">
        <f t="shared" si="35"/>
        <v>598171754.63999999</v>
      </c>
    </row>
    <row r="126" spans="1:18" ht="63" x14ac:dyDescent="0.2">
      <c r="A126" s="18" t="s">
        <v>41</v>
      </c>
      <c r="B126" s="10" t="s">
        <v>106</v>
      </c>
      <c r="C126" s="14" t="s">
        <v>17</v>
      </c>
      <c r="D126" s="10" t="s">
        <v>88</v>
      </c>
      <c r="E126" s="10" t="s">
        <v>34</v>
      </c>
      <c r="F126" s="10" t="s">
        <v>36</v>
      </c>
      <c r="G126" s="10" t="s">
        <v>38</v>
      </c>
      <c r="H126" s="10" t="s">
        <v>116</v>
      </c>
      <c r="I126" s="10" t="s">
        <v>42</v>
      </c>
      <c r="J126" s="10" t="s">
        <v>0</v>
      </c>
      <c r="K126" s="26" t="s">
        <v>0</v>
      </c>
      <c r="L126" s="10" t="s">
        <v>0</v>
      </c>
      <c r="M126" s="3">
        <f>M127+M128+M129</f>
        <v>135690910</v>
      </c>
      <c r="N126" s="3">
        <f t="shared" ref="N126:O126" si="36">N127+N128+N129</f>
        <v>174317656</v>
      </c>
      <c r="O126" s="3">
        <f t="shared" si="36"/>
        <v>598171754.63999999</v>
      </c>
    </row>
    <row r="127" spans="1:18" s="39" customFormat="1" ht="63" x14ac:dyDescent="0.2">
      <c r="A127" s="88" t="s">
        <v>117</v>
      </c>
      <c r="B127" s="89" t="s">
        <v>106</v>
      </c>
      <c r="C127" s="90" t="s">
        <v>17</v>
      </c>
      <c r="D127" s="89" t="s">
        <v>88</v>
      </c>
      <c r="E127" s="89" t="s">
        <v>34</v>
      </c>
      <c r="F127" s="89" t="s">
        <v>36</v>
      </c>
      <c r="G127" s="89" t="s">
        <v>38</v>
      </c>
      <c r="H127" s="89" t="s">
        <v>116</v>
      </c>
      <c r="I127" s="89" t="s">
        <v>42</v>
      </c>
      <c r="J127" s="91" t="s">
        <v>118</v>
      </c>
      <c r="K127" s="94">
        <v>0.91800000000000004</v>
      </c>
      <c r="L127" s="91" t="s">
        <v>113</v>
      </c>
      <c r="M127" s="110">
        <v>4164423.69</v>
      </c>
      <c r="N127" s="93">
        <v>50000000</v>
      </c>
      <c r="O127" s="93">
        <v>598171754.63999999</v>
      </c>
      <c r="P127" s="45"/>
      <c r="Q127" s="45"/>
      <c r="R127" s="45"/>
    </row>
    <row r="128" spans="1:18" s="39" customFormat="1" ht="63" x14ac:dyDescent="0.2">
      <c r="A128" s="88" t="s">
        <v>120</v>
      </c>
      <c r="B128" s="89" t="s">
        <v>106</v>
      </c>
      <c r="C128" s="90" t="s">
        <v>17</v>
      </c>
      <c r="D128" s="89" t="s">
        <v>88</v>
      </c>
      <c r="E128" s="89" t="s">
        <v>34</v>
      </c>
      <c r="F128" s="89" t="s">
        <v>36</v>
      </c>
      <c r="G128" s="89" t="s">
        <v>38</v>
      </c>
      <c r="H128" s="89" t="s">
        <v>116</v>
      </c>
      <c r="I128" s="89" t="s">
        <v>42</v>
      </c>
      <c r="J128" s="91" t="s">
        <v>118</v>
      </c>
      <c r="K128" s="92">
        <v>4.42</v>
      </c>
      <c r="L128" s="91" t="s">
        <v>55</v>
      </c>
      <c r="M128" s="110">
        <f>52400000-4164423.69</f>
        <v>48235576.310000002</v>
      </c>
      <c r="N128" s="93">
        <v>124317656</v>
      </c>
      <c r="O128" s="93">
        <v>0</v>
      </c>
      <c r="P128" s="45"/>
      <c r="Q128" s="45"/>
      <c r="R128" s="45"/>
    </row>
    <row r="129" spans="1:18" s="39" customFormat="1" ht="63" x14ac:dyDescent="0.2">
      <c r="A129" s="88" t="s">
        <v>121</v>
      </c>
      <c r="B129" s="89" t="s">
        <v>106</v>
      </c>
      <c r="C129" s="90" t="s">
        <v>17</v>
      </c>
      <c r="D129" s="89" t="s">
        <v>88</v>
      </c>
      <c r="E129" s="89" t="s">
        <v>34</v>
      </c>
      <c r="F129" s="89" t="s">
        <v>36</v>
      </c>
      <c r="G129" s="89" t="s">
        <v>38</v>
      </c>
      <c r="H129" s="89" t="s">
        <v>116</v>
      </c>
      <c r="I129" s="89" t="s">
        <v>42</v>
      </c>
      <c r="J129" s="91" t="s">
        <v>118</v>
      </c>
      <c r="K129" s="94">
        <v>1.2729999999999999</v>
      </c>
      <c r="L129" s="91" t="s">
        <v>61</v>
      </c>
      <c r="M129" s="93">
        <v>83290910</v>
      </c>
      <c r="N129" s="93">
        <v>0</v>
      </c>
      <c r="O129" s="93">
        <v>0</v>
      </c>
      <c r="P129" s="45"/>
      <c r="Q129" s="45"/>
      <c r="R129" s="45"/>
    </row>
    <row r="130" spans="1:18" ht="31.5" x14ac:dyDescent="0.2">
      <c r="A130" s="18" t="s">
        <v>122</v>
      </c>
      <c r="B130" s="10" t="s">
        <v>123</v>
      </c>
      <c r="C130" s="10" t="s">
        <v>0</v>
      </c>
      <c r="D130" s="10" t="s">
        <v>0</v>
      </c>
      <c r="E130" s="10" t="s">
        <v>0</v>
      </c>
      <c r="F130" s="10" t="s">
        <v>0</v>
      </c>
      <c r="G130" s="10" t="s">
        <v>0</v>
      </c>
      <c r="H130" s="11" t="s">
        <v>0</v>
      </c>
      <c r="I130" s="11" t="s">
        <v>0</v>
      </c>
      <c r="J130" s="11" t="s">
        <v>0</v>
      </c>
      <c r="K130" s="25" t="s">
        <v>0</v>
      </c>
      <c r="L130" s="11" t="s">
        <v>0</v>
      </c>
      <c r="M130" s="3">
        <f t="shared" ref="M130:M135" si="37">M131</f>
        <v>925052900.70000005</v>
      </c>
      <c r="N130" s="3">
        <f t="shared" ref="N130:O130" si="38">N131</f>
        <v>234578411.55000001</v>
      </c>
      <c r="O130" s="3">
        <f t="shared" si="38"/>
        <v>107276040</v>
      </c>
    </row>
    <row r="131" spans="1:18" ht="31.5" x14ac:dyDescent="0.2">
      <c r="A131" s="18" t="s">
        <v>190</v>
      </c>
      <c r="B131" s="10" t="s">
        <v>123</v>
      </c>
      <c r="C131" s="10" t="s">
        <v>14</v>
      </c>
      <c r="D131" s="10" t="s">
        <v>0</v>
      </c>
      <c r="E131" s="10" t="s">
        <v>0</v>
      </c>
      <c r="F131" s="10" t="s">
        <v>0</v>
      </c>
      <c r="G131" s="10" t="s">
        <v>0</v>
      </c>
      <c r="H131" s="11" t="s">
        <v>0</v>
      </c>
      <c r="I131" s="11" t="s">
        <v>0</v>
      </c>
      <c r="J131" s="11" t="s">
        <v>0</v>
      </c>
      <c r="K131" s="25" t="s">
        <v>0</v>
      </c>
      <c r="L131" s="11" t="s">
        <v>0</v>
      </c>
      <c r="M131" s="3">
        <f t="shared" si="37"/>
        <v>925052900.70000005</v>
      </c>
      <c r="N131" s="3">
        <f t="shared" ref="N131:O135" si="39">N132</f>
        <v>234578411.55000001</v>
      </c>
      <c r="O131" s="3">
        <f t="shared" si="39"/>
        <v>107276040</v>
      </c>
    </row>
    <row r="132" spans="1:18" ht="31.5" x14ac:dyDescent="0.2">
      <c r="A132" s="18" t="s">
        <v>124</v>
      </c>
      <c r="B132" s="10" t="s">
        <v>123</v>
      </c>
      <c r="C132" s="10" t="s">
        <v>14</v>
      </c>
      <c r="D132" s="10" t="s">
        <v>125</v>
      </c>
      <c r="E132" s="10" t="s">
        <v>0</v>
      </c>
      <c r="F132" s="10" t="s">
        <v>0</v>
      </c>
      <c r="G132" s="10" t="s">
        <v>0</v>
      </c>
      <c r="H132" s="11" t="s">
        <v>0</v>
      </c>
      <c r="I132" s="11" t="s">
        <v>0</v>
      </c>
      <c r="J132" s="11" t="s">
        <v>0</v>
      </c>
      <c r="K132" s="25" t="s">
        <v>0</v>
      </c>
      <c r="L132" s="11" t="s">
        <v>0</v>
      </c>
      <c r="M132" s="3">
        <f t="shared" si="37"/>
        <v>925052900.70000005</v>
      </c>
      <c r="N132" s="3">
        <f t="shared" si="39"/>
        <v>234578411.55000001</v>
      </c>
      <c r="O132" s="3">
        <f t="shared" si="39"/>
        <v>107276040</v>
      </c>
    </row>
    <row r="133" spans="1:18" ht="31.5" x14ac:dyDescent="0.2">
      <c r="A133" s="18" t="s">
        <v>33</v>
      </c>
      <c r="B133" s="10" t="s">
        <v>123</v>
      </c>
      <c r="C133" s="10" t="s">
        <v>14</v>
      </c>
      <c r="D133" s="10" t="s">
        <v>125</v>
      </c>
      <c r="E133" s="10" t="s">
        <v>34</v>
      </c>
      <c r="F133" s="10" t="s">
        <v>0</v>
      </c>
      <c r="G133" s="10" t="s">
        <v>0</v>
      </c>
      <c r="H133" s="11" t="s">
        <v>0</v>
      </c>
      <c r="I133" s="11" t="s">
        <v>0</v>
      </c>
      <c r="J133" s="11" t="s">
        <v>0</v>
      </c>
      <c r="K133" s="25" t="s">
        <v>0</v>
      </c>
      <c r="L133" s="11" t="s">
        <v>0</v>
      </c>
      <c r="M133" s="3">
        <f t="shared" si="37"/>
        <v>925052900.70000005</v>
      </c>
      <c r="N133" s="3">
        <f t="shared" si="39"/>
        <v>234578411.55000001</v>
      </c>
      <c r="O133" s="3">
        <f t="shared" si="39"/>
        <v>107276040</v>
      </c>
    </row>
    <row r="134" spans="1:18" ht="78.75" x14ac:dyDescent="0.2">
      <c r="A134" s="18" t="s">
        <v>47</v>
      </c>
      <c r="B134" s="10" t="s">
        <v>123</v>
      </c>
      <c r="C134" s="10" t="s">
        <v>14</v>
      </c>
      <c r="D134" s="10" t="s">
        <v>125</v>
      </c>
      <c r="E134" s="10" t="s">
        <v>34</v>
      </c>
      <c r="F134" s="10" t="s">
        <v>0</v>
      </c>
      <c r="G134" s="10" t="s">
        <v>0</v>
      </c>
      <c r="H134" s="11" t="s">
        <v>0</v>
      </c>
      <c r="I134" s="11" t="s">
        <v>0</v>
      </c>
      <c r="J134" s="11" t="s">
        <v>0</v>
      </c>
      <c r="K134" s="25" t="s">
        <v>0</v>
      </c>
      <c r="L134" s="11" t="s">
        <v>0</v>
      </c>
      <c r="M134" s="3">
        <f t="shared" si="37"/>
        <v>925052900.70000005</v>
      </c>
      <c r="N134" s="3">
        <f t="shared" si="39"/>
        <v>234578411.55000001</v>
      </c>
      <c r="O134" s="3">
        <f t="shared" si="39"/>
        <v>107276040</v>
      </c>
    </row>
    <row r="135" spans="1:18" ht="15.75" x14ac:dyDescent="0.2">
      <c r="A135" s="30" t="s">
        <v>126</v>
      </c>
      <c r="B135" s="10" t="s">
        <v>123</v>
      </c>
      <c r="C135" s="10" t="s">
        <v>14</v>
      </c>
      <c r="D135" s="10" t="s">
        <v>125</v>
      </c>
      <c r="E135" s="10" t="s">
        <v>34</v>
      </c>
      <c r="F135" s="10" t="s">
        <v>23</v>
      </c>
      <c r="G135" s="10" t="s">
        <v>0</v>
      </c>
      <c r="H135" s="10" t="s">
        <v>0</v>
      </c>
      <c r="I135" s="10" t="s">
        <v>0</v>
      </c>
      <c r="J135" s="10" t="s">
        <v>0</v>
      </c>
      <c r="K135" s="26" t="s">
        <v>0</v>
      </c>
      <c r="L135" s="10" t="s">
        <v>0</v>
      </c>
      <c r="M135" s="3">
        <f t="shared" si="37"/>
        <v>925052900.70000005</v>
      </c>
      <c r="N135" s="3">
        <f t="shared" si="39"/>
        <v>234578411.55000001</v>
      </c>
      <c r="O135" s="3">
        <f t="shared" si="39"/>
        <v>107276040</v>
      </c>
    </row>
    <row r="136" spans="1:18" ht="15.75" x14ac:dyDescent="0.2">
      <c r="A136" s="30" t="s">
        <v>127</v>
      </c>
      <c r="B136" s="10" t="s">
        <v>123</v>
      </c>
      <c r="C136" s="10" t="s">
        <v>14</v>
      </c>
      <c r="D136" s="10" t="s">
        <v>125</v>
      </c>
      <c r="E136" s="10" t="s">
        <v>34</v>
      </c>
      <c r="F136" s="10" t="s">
        <v>23</v>
      </c>
      <c r="G136" s="10" t="s">
        <v>65</v>
      </c>
      <c r="H136" s="10" t="s">
        <v>0</v>
      </c>
      <c r="I136" s="10" t="s">
        <v>0</v>
      </c>
      <c r="J136" s="10" t="s">
        <v>0</v>
      </c>
      <c r="K136" s="26" t="s">
        <v>0</v>
      </c>
      <c r="L136" s="10" t="s">
        <v>0</v>
      </c>
      <c r="M136" s="3">
        <f>M137+M140</f>
        <v>925052900.70000005</v>
      </c>
      <c r="N136" s="3">
        <f>N137+N140</f>
        <v>234578411.55000001</v>
      </c>
      <c r="O136" s="3">
        <f>O137+O140</f>
        <v>107276040</v>
      </c>
    </row>
    <row r="137" spans="1:18" ht="47.25" x14ac:dyDescent="0.2">
      <c r="A137" s="18" t="s">
        <v>69</v>
      </c>
      <c r="B137" s="10" t="s">
        <v>123</v>
      </c>
      <c r="C137" s="10" t="s">
        <v>14</v>
      </c>
      <c r="D137" s="10" t="s">
        <v>125</v>
      </c>
      <c r="E137" s="10" t="s">
        <v>34</v>
      </c>
      <c r="F137" s="10" t="s">
        <v>23</v>
      </c>
      <c r="G137" s="10" t="s">
        <v>65</v>
      </c>
      <c r="H137" s="10" t="s">
        <v>70</v>
      </c>
      <c r="I137" s="11" t="s">
        <v>0</v>
      </c>
      <c r="J137" s="11" t="s">
        <v>0</v>
      </c>
      <c r="K137" s="25" t="s">
        <v>0</v>
      </c>
      <c r="L137" s="11" t="s">
        <v>0</v>
      </c>
      <c r="M137" s="3">
        <f>M138</f>
        <v>103200000</v>
      </c>
      <c r="N137" s="3">
        <f t="shared" ref="N137:O138" si="40">N138</f>
        <v>100000000</v>
      </c>
      <c r="O137" s="3">
        <f t="shared" si="40"/>
        <v>107276040</v>
      </c>
    </row>
    <row r="138" spans="1:18" ht="63" x14ac:dyDescent="0.2">
      <c r="A138" s="18" t="s">
        <v>41</v>
      </c>
      <c r="B138" s="10" t="s">
        <v>123</v>
      </c>
      <c r="C138" s="10" t="s">
        <v>14</v>
      </c>
      <c r="D138" s="10" t="s">
        <v>125</v>
      </c>
      <c r="E138" s="10" t="s">
        <v>34</v>
      </c>
      <c r="F138" s="10" t="s">
        <v>23</v>
      </c>
      <c r="G138" s="10" t="s">
        <v>65</v>
      </c>
      <c r="H138" s="10" t="s">
        <v>70</v>
      </c>
      <c r="I138" s="10" t="s">
        <v>42</v>
      </c>
      <c r="J138" s="10" t="s">
        <v>0</v>
      </c>
      <c r="K138" s="26" t="s">
        <v>0</v>
      </c>
      <c r="L138" s="10" t="s">
        <v>0</v>
      </c>
      <c r="M138" s="3">
        <f>M139</f>
        <v>103200000</v>
      </c>
      <c r="N138" s="3">
        <f t="shared" si="40"/>
        <v>100000000</v>
      </c>
      <c r="O138" s="3">
        <f t="shared" si="40"/>
        <v>107276040</v>
      </c>
    </row>
    <row r="139" spans="1:18" s="39" customFormat="1" ht="31.5" x14ac:dyDescent="0.2">
      <c r="A139" s="88" t="s">
        <v>130</v>
      </c>
      <c r="B139" s="89" t="s">
        <v>123</v>
      </c>
      <c r="C139" s="89" t="s">
        <v>14</v>
      </c>
      <c r="D139" s="89" t="s">
        <v>125</v>
      </c>
      <c r="E139" s="89" t="s">
        <v>34</v>
      </c>
      <c r="F139" s="89" t="s">
        <v>23</v>
      </c>
      <c r="G139" s="89" t="s">
        <v>65</v>
      </c>
      <c r="H139" s="89" t="s">
        <v>70</v>
      </c>
      <c r="I139" s="89" t="s">
        <v>42</v>
      </c>
      <c r="J139" s="91" t="s">
        <v>411</v>
      </c>
      <c r="K139" s="92">
        <v>110</v>
      </c>
      <c r="L139" s="111" t="s">
        <v>197</v>
      </c>
      <c r="M139" s="110">
        <f>100000000+3200000</f>
        <v>103200000</v>
      </c>
      <c r="N139" s="93">
        <v>100000000</v>
      </c>
      <c r="O139" s="93">
        <v>107276040</v>
      </c>
      <c r="P139" s="45"/>
      <c r="Q139" s="45"/>
      <c r="R139" s="45"/>
    </row>
    <row r="140" spans="1:18" ht="94.5" x14ac:dyDescent="0.2">
      <c r="A140" s="18" t="s">
        <v>131</v>
      </c>
      <c r="B140" s="10" t="s">
        <v>123</v>
      </c>
      <c r="C140" s="10" t="s">
        <v>14</v>
      </c>
      <c r="D140" s="10" t="s">
        <v>125</v>
      </c>
      <c r="E140" s="10" t="s">
        <v>34</v>
      </c>
      <c r="F140" s="10" t="s">
        <v>23</v>
      </c>
      <c r="G140" s="10" t="s">
        <v>65</v>
      </c>
      <c r="H140" s="10" t="s">
        <v>132</v>
      </c>
      <c r="I140" s="11" t="s">
        <v>0</v>
      </c>
      <c r="J140" s="11" t="s">
        <v>0</v>
      </c>
      <c r="K140" s="25" t="s">
        <v>0</v>
      </c>
      <c r="L140" s="11" t="s">
        <v>0</v>
      </c>
      <c r="M140" s="3">
        <f>M141</f>
        <v>821852900.70000005</v>
      </c>
      <c r="N140" s="3">
        <f t="shared" ref="N140:O140" si="41">N141</f>
        <v>134578411.55000001</v>
      </c>
      <c r="O140" s="3">
        <f t="shared" si="41"/>
        <v>0</v>
      </c>
    </row>
    <row r="141" spans="1:18" ht="63" x14ac:dyDescent="0.2">
      <c r="A141" s="18" t="s">
        <v>41</v>
      </c>
      <c r="B141" s="10" t="s">
        <v>123</v>
      </c>
      <c r="C141" s="10" t="s">
        <v>14</v>
      </c>
      <c r="D141" s="10" t="s">
        <v>125</v>
      </c>
      <c r="E141" s="10" t="s">
        <v>34</v>
      </c>
      <c r="F141" s="10" t="s">
        <v>23</v>
      </c>
      <c r="G141" s="10" t="s">
        <v>65</v>
      </c>
      <c r="H141" s="10" t="s">
        <v>132</v>
      </c>
      <c r="I141" s="10" t="s">
        <v>42</v>
      </c>
      <c r="J141" s="10" t="s">
        <v>0</v>
      </c>
      <c r="K141" s="26" t="s">
        <v>0</v>
      </c>
      <c r="L141" s="10" t="s">
        <v>0</v>
      </c>
      <c r="M141" s="3">
        <f>M142+M143</f>
        <v>821852900.70000005</v>
      </c>
      <c r="N141" s="3">
        <f t="shared" ref="N141:O141" si="42">N142+N143</f>
        <v>134578411.55000001</v>
      </c>
      <c r="O141" s="3">
        <f t="shared" si="42"/>
        <v>0</v>
      </c>
    </row>
    <row r="142" spans="1:18" ht="47.25" x14ac:dyDescent="0.2">
      <c r="A142" s="16" t="s">
        <v>133</v>
      </c>
      <c r="B142" s="9" t="s">
        <v>123</v>
      </c>
      <c r="C142" s="9" t="s">
        <v>14</v>
      </c>
      <c r="D142" s="9" t="s">
        <v>125</v>
      </c>
      <c r="E142" s="9" t="s">
        <v>34</v>
      </c>
      <c r="F142" s="9" t="s">
        <v>23</v>
      </c>
      <c r="G142" s="9" t="s">
        <v>65</v>
      </c>
      <c r="H142" s="9" t="s">
        <v>132</v>
      </c>
      <c r="I142" s="9" t="s">
        <v>42</v>
      </c>
      <c r="J142" s="12" t="s">
        <v>411</v>
      </c>
      <c r="K142" s="5">
        <v>40</v>
      </c>
      <c r="L142" s="12" t="s">
        <v>61</v>
      </c>
      <c r="M142" s="4">
        <v>168024646.46000001</v>
      </c>
      <c r="N142" s="4">
        <v>0</v>
      </c>
      <c r="O142" s="4">
        <v>0</v>
      </c>
    </row>
    <row r="143" spans="1:18" ht="31.5" x14ac:dyDescent="0.2">
      <c r="A143" s="16" t="s">
        <v>128</v>
      </c>
      <c r="B143" s="9" t="s">
        <v>123</v>
      </c>
      <c r="C143" s="9" t="s">
        <v>14</v>
      </c>
      <c r="D143" s="9" t="s">
        <v>125</v>
      </c>
      <c r="E143" s="9" t="s">
        <v>34</v>
      </c>
      <c r="F143" s="9" t="s">
        <v>23</v>
      </c>
      <c r="G143" s="9" t="s">
        <v>65</v>
      </c>
      <c r="H143" s="9" t="s">
        <v>132</v>
      </c>
      <c r="I143" s="9" t="s">
        <v>42</v>
      </c>
      <c r="J143" s="12" t="s">
        <v>411</v>
      </c>
      <c r="K143" s="5">
        <v>45</v>
      </c>
      <c r="L143" s="23" t="s">
        <v>55</v>
      </c>
      <c r="M143" s="4">
        <f>135522424.24+518305830</f>
        <v>653828254.24000001</v>
      </c>
      <c r="N143" s="4">
        <v>134578411.55000001</v>
      </c>
      <c r="O143" s="4">
        <v>0</v>
      </c>
    </row>
    <row r="144" spans="1:18" ht="31.5" x14ac:dyDescent="0.2">
      <c r="A144" s="18" t="s">
        <v>140</v>
      </c>
      <c r="B144" s="10" t="s">
        <v>141</v>
      </c>
      <c r="C144" s="10" t="s">
        <v>0</v>
      </c>
      <c r="D144" s="10" t="s">
        <v>0</v>
      </c>
      <c r="E144" s="10" t="s">
        <v>0</v>
      </c>
      <c r="F144" s="10" t="s">
        <v>0</v>
      </c>
      <c r="G144" s="10" t="s">
        <v>0</v>
      </c>
      <c r="H144" s="11" t="s">
        <v>0</v>
      </c>
      <c r="I144" s="11" t="s">
        <v>0</v>
      </c>
      <c r="J144" s="11" t="s">
        <v>0</v>
      </c>
      <c r="K144" s="25" t="s">
        <v>0</v>
      </c>
      <c r="L144" s="11" t="s">
        <v>0</v>
      </c>
      <c r="M144" s="3">
        <f t="shared" ref="M144:M151" si="43">M145</f>
        <v>109252660</v>
      </c>
      <c r="N144" s="3">
        <f t="shared" ref="N144:O144" si="44">N145</f>
        <v>1000000</v>
      </c>
      <c r="O144" s="3">
        <f t="shared" si="44"/>
        <v>1000000</v>
      </c>
    </row>
    <row r="145" spans="1:15" ht="31.5" x14ac:dyDescent="0.2">
      <c r="A145" s="18" t="s">
        <v>189</v>
      </c>
      <c r="B145" s="14" t="s">
        <v>141</v>
      </c>
      <c r="C145" s="14" t="s">
        <v>17</v>
      </c>
      <c r="D145" s="10"/>
      <c r="E145" s="10"/>
      <c r="F145" s="10"/>
      <c r="G145" s="10"/>
      <c r="H145" s="11"/>
      <c r="I145" s="11"/>
      <c r="J145" s="11"/>
      <c r="K145" s="25"/>
      <c r="L145" s="11"/>
      <c r="M145" s="3">
        <f t="shared" si="43"/>
        <v>109252660</v>
      </c>
      <c r="N145" s="3">
        <f t="shared" ref="N145:O145" si="45">N146</f>
        <v>1000000</v>
      </c>
      <c r="O145" s="3">
        <f t="shared" si="45"/>
        <v>1000000</v>
      </c>
    </row>
    <row r="146" spans="1:15" ht="31.5" x14ac:dyDescent="0.2">
      <c r="A146" s="18" t="s">
        <v>142</v>
      </c>
      <c r="B146" s="10" t="s">
        <v>141</v>
      </c>
      <c r="C146" s="14" t="s">
        <v>17</v>
      </c>
      <c r="D146" s="10" t="s">
        <v>65</v>
      </c>
      <c r="E146" s="10" t="s">
        <v>0</v>
      </c>
      <c r="F146" s="10" t="s">
        <v>0</v>
      </c>
      <c r="G146" s="10" t="s">
        <v>0</v>
      </c>
      <c r="H146" s="11" t="s">
        <v>0</v>
      </c>
      <c r="I146" s="11" t="s">
        <v>0</v>
      </c>
      <c r="J146" s="11" t="s">
        <v>0</v>
      </c>
      <c r="K146" s="25" t="s">
        <v>0</v>
      </c>
      <c r="L146" s="11" t="s">
        <v>0</v>
      </c>
      <c r="M146" s="3">
        <f t="shared" si="43"/>
        <v>109252660</v>
      </c>
      <c r="N146" s="3">
        <f t="shared" ref="N146:O151" si="46">N147</f>
        <v>1000000</v>
      </c>
      <c r="O146" s="3">
        <f t="shared" si="46"/>
        <v>1000000</v>
      </c>
    </row>
    <row r="147" spans="1:15" ht="31.5" x14ac:dyDescent="0.2">
      <c r="A147" s="18" t="s">
        <v>33</v>
      </c>
      <c r="B147" s="10" t="s">
        <v>141</v>
      </c>
      <c r="C147" s="14" t="s">
        <v>17</v>
      </c>
      <c r="D147" s="10" t="s">
        <v>65</v>
      </c>
      <c r="E147" s="10" t="s">
        <v>34</v>
      </c>
      <c r="F147" s="10" t="s">
        <v>0</v>
      </c>
      <c r="G147" s="10" t="s">
        <v>0</v>
      </c>
      <c r="H147" s="11" t="s">
        <v>0</v>
      </c>
      <c r="I147" s="11" t="s">
        <v>0</v>
      </c>
      <c r="J147" s="11" t="s">
        <v>0</v>
      </c>
      <c r="K147" s="25" t="s">
        <v>0</v>
      </c>
      <c r="L147" s="11" t="s">
        <v>0</v>
      </c>
      <c r="M147" s="3">
        <f t="shared" si="43"/>
        <v>109252660</v>
      </c>
      <c r="N147" s="3">
        <f t="shared" si="46"/>
        <v>1000000</v>
      </c>
      <c r="O147" s="3">
        <f t="shared" si="46"/>
        <v>1000000</v>
      </c>
    </row>
    <row r="148" spans="1:15" ht="78.75" x14ac:dyDescent="0.2">
      <c r="A148" s="18" t="s">
        <v>47</v>
      </c>
      <c r="B148" s="10" t="s">
        <v>141</v>
      </c>
      <c r="C148" s="14" t="s">
        <v>17</v>
      </c>
      <c r="D148" s="10" t="s">
        <v>65</v>
      </c>
      <c r="E148" s="10" t="s">
        <v>34</v>
      </c>
      <c r="F148" s="10"/>
      <c r="G148" s="10"/>
      <c r="H148" s="11"/>
      <c r="I148" s="11"/>
      <c r="J148" s="11"/>
      <c r="K148" s="25"/>
      <c r="L148" s="11"/>
      <c r="M148" s="3">
        <f t="shared" si="43"/>
        <v>109252660</v>
      </c>
      <c r="N148" s="3">
        <f t="shared" si="46"/>
        <v>1000000</v>
      </c>
      <c r="O148" s="3">
        <f t="shared" si="46"/>
        <v>1000000</v>
      </c>
    </row>
    <row r="149" spans="1:15" ht="15.75" x14ac:dyDescent="0.2">
      <c r="A149" s="30" t="s">
        <v>143</v>
      </c>
      <c r="B149" s="10" t="s">
        <v>141</v>
      </c>
      <c r="C149" s="14" t="s">
        <v>17</v>
      </c>
      <c r="D149" s="10" t="s">
        <v>65</v>
      </c>
      <c r="E149" s="10" t="s">
        <v>34</v>
      </c>
      <c r="F149" s="10" t="s">
        <v>50</v>
      </c>
      <c r="G149" s="10" t="s">
        <v>0</v>
      </c>
      <c r="H149" s="10" t="s">
        <v>0</v>
      </c>
      <c r="I149" s="10" t="s">
        <v>0</v>
      </c>
      <c r="J149" s="10" t="s">
        <v>0</v>
      </c>
      <c r="K149" s="26" t="s">
        <v>0</v>
      </c>
      <c r="L149" s="10" t="s">
        <v>0</v>
      </c>
      <c r="M149" s="3">
        <f t="shared" si="43"/>
        <v>109252660</v>
      </c>
      <c r="N149" s="3">
        <f t="shared" si="46"/>
        <v>1000000</v>
      </c>
      <c r="O149" s="3">
        <f t="shared" si="46"/>
        <v>1000000</v>
      </c>
    </row>
    <row r="150" spans="1:15" ht="15.75" x14ac:dyDescent="0.2">
      <c r="A150" s="30" t="s">
        <v>144</v>
      </c>
      <c r="B150" s="10" t="s">
        <v>141</v>
      </c>
      <c r="C150" s="14" t="s">
        <v>17</v>
      </c>
      <c r="D150" s="10" t="s">
        <v>65</v>
      </c>
      <c r="E150" s="10" t="s">
        <v>34</v>
      </c>
      <c r="F150" s="10" t="s">
        <v>50</v>
      </c>
      <c r="G150" s="10" t="s">
        <v>110</v>
      </c>
      <c r="H150" s="10" t="s">
        <v>0</v>
      </c>
      <c r="I150" s="10" t="s">
        <v>0</v>
      </c>
      <c r="J150" s="10" t="s">
        <v>0</v>
      </c>
      <c r="K150" s="26" t="s">
        <v>0</v>
      </c>
      <c r="L150" s="10" t="s">
        <v>0</v>
      </c>
      <c r="M150" s="3">
        <f t="shared" si="43"/>
        <v>109252660</v>
      </c>
      <c r="N150" s="3">
        <f t="shared" si="46"/>
        <v>1000000</v>
      </c>
      <c r="O150" s="3">
        <f t="shared" si="46"/>
        <v>1000000</v>
      </c>
    </row>
    <row r="151" spans="1:15" ht="47.25" x14ac:dyDescent="0.2">
      <c r="A151" s="18" t="s">
        <v>69</v>
      </c>
      <c r="B151" s="10" t="s">
        <v>141</v>
      </c>
      <c r="C151" s="14" t="s">
        <v>17</v>
      </c>
      <c r="D151" s="10" t="s">
        <v>65</v>
      </c>
      <c r="E151" s="10" t="s">
        <v>34</v>
      </c>
      <c r="F151" s="10" t="s">
        <v>50</v>
      </c>
      <c r="G151" s="10" t="s">
        <v>110</v>
      </c>
      <c r="H151" s="10" t="s">
        <v>70</v>
      </c>
      <c r="I151" s="11" t="s">
        <v>0</v>
      </c>
      <c r="J151" s="11" t="s">
        <v>0</v>
      </c>
      <c r="K151" s="25" t="s">
        <v>0</v>
      </c>
      <c r="L151" s="11" t="s">
        <v>0</v>
      </c>
      <c r="M151" s="3">
        <f t="shared" si="43"/>
        <v>109252660</v>
      </c>
      <c r="N151" s="3">
        <f t="shared" si="46"/>
        <v>1000000</v>
      </c>
      <c r="O151" s="3">
        <f t="shared" si="46"/>
        <v>1000000</v>
      </c>
    </row>
    <row r="152" spans="1:15" ht="63" x14ac:dyDescent="0.2">
      <c r="A152" s="18" t="s">
        <v>41</v>
      </c>
      <c r="B152" s="10" t="s">
        <v>141</v>
      </c>
      <c r="C152" s="14" t="s">
        <v>17</v>
      </c>
      <c r="D152" s="10" t="s">
        <v>65</v>
      </c>
      <c r="E152" s="10" t="s">
        <v>34</v>
      </c>
      <c r="F152" s="10" t="s">
        <v>50</v>
      </c>
      <c r="G152" s="10" t="s">
        <v>110</v>
      </c>
      <c r="H152" s="10" t="s">
        <v>70</v>
      </c>
      <c r="I152" s="10" t="s">
        <v>42</v>
      </c>
      <c r="J152" s="10" t="s">
        <v>0</v>
      </c>
      <c r="K152" s="26" t="s">
        <v>0</v>
      </c>
      <c r="L152" s="10" t="s">
        <v>0</v>
      </c>
      <c r="M152" s="3">
        <f>M153+M154+M155+M156+M157+M158</f>
        <v>109252660</v>
      </c>
      <c r="N152" s="3">
        <f t="shared" ref="N152:O152" si="47">N153+N154+N155+N156+N157+N158</f>
        <v>1000000</v>
      </c>
      <c r="O152" s="3">
        <f t="shared" si="47"/>
        <v>1000000</v>
      </c>
    </row>
    <row r="153" spans="1:15" ht="47.25" x14ac:dyDescent="0.2">
      <c r="A153" s="16" t="s">
        <v>150</v>
      </c>
      <c r="B153" s="9" t="s">
        <v>141</v>
      </c>
      <c r="C153" s="15" t="s">
        <v>17</v>
      </c>
      <c r="D153" s="9" t="s">
        <v>65</v>
      </c>
      <c r="E153" s="9" t="s">
        <v>34</v>
      </c>
      <c r="F153" s="9" t="s">
        <v>50</v>
      </c>
      <c r="G153" s="9" t="s">
        <v>110</v>
      </c>
      <c r="H153" s="9" t="s">
        <v>70</v>
      </c>
      <c r="I153" s="9" t="s">
        <v>42</v>
      </c>
      <c r="J153" s="12" t="s">
        <v>146</v>
      </c>
      <c r="K153" s="5">
        <v>223.93</v>
      </c>
      <c r="L153" s="23" t="s">
        <v>197</v>
      </c>
      <c r="M153" s="4">
        <v>0</v>
      </c>
      <c r="N153" s="4">
        <v>0</v>
      </c>
      <c r="O153" s="4">
        <v>500000</v>
      </c>
    </row>
    <row r="154" spans="1:15" ht="47.25" x14ac:dyDescent="0.2">
      <c r="A154" s="16" t="s">
        <v>151</v>
      </c>
      <c r="B154" s="9" t="s">
        <v>141</v>
      </c>
      <c r="C154" s="15" t="s">
        <v>17</v>
      </c>
      <c r="D154" s="9" t="s">
        <v>65</v>
      </c>
      <c r="E154" s="9" t="s">
        <v>34</v>
      </c>
      <c r="F154" s="9" t="s">
        <v>50</v>
      </c>
      <c r="G154" s="9" t="s">
        <v>110</v>
      </c>
      <c r="H154" s="9" t="s">
        <v>70</v>
      </c>
      <c r="I154" s="9" t="s">
        <v>42</v>
      </c>
      <c r="J154" s="12" t="s">
        <v>146</v>
      </c>
      <c r="K154" s="5">
        <v>223.93</v>
      </c>
      <c r="L154" s="23" t="s">
        <v>197</v>
      </c>
      <c r="M154" s="4">
        <v>0</v>
      </c>
      <c r="N154" s="4">
        <v>500000</v>
      </c>
      <c r="O154" s="4">
        <v>0</v>
      </c>
    </row>
    <row r="155" spans="1:15" ht="47.25" x14ac:dyDescent="0.2">
      <c r="A155" s="16" t="s">
        <v>145</v>
      </c>
      <c r="B155" s="9" t="s">
        <v>141</v>
      </c>
      <c r="C155" s="15" t="s">
        <v>17</v>
      </c>
      <c r="D155" s="9" t="s">
        <v>65</v>
      </c>
      <c r="E155" s="9" t="s">
        <v>34</v>
      </c>
      <c r="F155" s="9" t="s">
        <v>50</v>
      </c>
      <c r="G155" s="9" t="s">
        <v>110</v>
      </c>
      <c r="H155" s="9" t="s">
        <v>70</v>
      </c>
      <c r="I155" s="9" t="s">
        <v>42</v>
      </c>
      <c r="J155" s="12" t="s">
        <v>146</v>
      </c>
      <c r="K155" s="5">
        <v>223.93</v>
      </c>
      <c r="L155" s="23" t="s">
        <v>61</v>
      </c>
      <c r="M155" s="4">
        <v>44371000</v>
      </c>
      <c r="N155" s="4">
        <v>0</v>
      </c>
      <c r="O155" s="4">
        <v>0</v>
      </c>
    </row>
    <row r="156" spans="1:15" ht="47.25" x14ac:dyDescent="0.2">
      <c r="A156" s="16" t="s">
        <v>147</v>
      </c>
      <c r="B156" s="9" t="s">
        <v>141</v>
      </c>
      <c r="C156" s="15" t="s">
        <v>17</v>
      </c>
      <c r="D156" s="9" t="s">
        <v>65</v>
      </c>
      <c r="E156" s="9" t="s">
        <v>34</v>
      </c>
      <c r="F156" s="9" t="s">
        <v>50</v>
      </c>
      <c r="G156" s="9" t="s">
        <v>110</v>
      </c>
      <c r="H156" s="9" t="s">
        <v>70</v>
      </c>
      <c r="I156" s="9" t="s">
        <v>42</v>
      </c>
      <c r="J156" s="12" t="s">
        <v>146</v>
      </c>
      <c r="K156" s="5">
        <v>320</v>
      </c>
      <c r="L156" s="23" t="s">
        <v>61</v>
      </c>
      <c r="M156" s="4">
        <v>64881660</v>
      </c>
      <c r="N156" s="4">
        <v>0</v>
      </c>
      <c r="O156" s="4">
        <v>0</v>
      </c>
    </row>
    <row r="157" spans="1:15" ht="47.25" x14ac:dyDescent="0.2">
      <c r="A157" s="16" t="s">
        <v>148</v>
      </c>
      <c r="B157" s="9" t="s">
        <v>141</v>
      </c>
      <c r="C157" s="15" t="s">
        <v>17</v>
      </c>
      <c r="D157" s="9" t="s">
        <v>65</v>
      </c>
      <c r="E157" s="9" t="s">
        <v>34</v>
      </c>
      <c r="F157" s="9" t="s">
        <v>50</v>
      </c>
      <c r="G157" s="9" t="s">
        <v>110</v>
      </c>
      <c r="H157" s="9" t="s">
        <v>70</v>
      </c>
      <c r="I157" s="9" t="s">
        <v>42</v>
      </c>
      <c r="J157" s="12" t="s">
        <v>146</v>
      </c>
      <c r="K157" s="5">
        <v>223.93</v>
      </c>
      <c r="L157" s="23" t="s">
        <v>197</v>
      </c>
      <c r="M157" s="4">
        <v>0</v>
      </c>
      <c r="N157" s="4">
        <v>0</v>
      </c>
      <c r="O157" s="4">
        <v>500000</v>
      </c>
    </row>
    <row r="158" spans="1:15" ht="47.25" x14ac:dyDescent="0.2">
      <c r="A158" s="16" t="s">
        <v>149</v>
      </c>
      <c r="B158" s="9" t="s">
        <v>141</v>
      </c>
      <c r="C158" s="15" t="s">
        <v>17</v>
      </c>
      <c r="D158" s="9" t="s">
        <v>65</v>
      </c>
      <c r="E158" s="9" t="s">
        <v>34</v>
      </c>
      <c r="F158" s="9" t="s">
        <v>50</v>
      </c>
      <c r="G158" s="9" t="s">
        <v>110</v>
      </c>
      <c r="H158" s="9" t="s">
        <v>70</v>
      </c>
      <c r="I158" s="9" t="s">
        <v>42</v>
      </c>
      <c r="J158" s="12" t="s">
        <v>146</v>
      </c>
      <c r="K158" s="5">
        <v>223.93</v>
      </c>
      <c r="L158" s="23" t="s">
        <v>197</v>
      </c>
      <c r="M158" s="4">
        <v>0</v>
      </c>
      <c r="N158" s="4">
        <v>500000</v>
      </c>
      <c r="O158" s="4">
        <v>0</v>
      </c>
    </row>
    <row r="159" spans="1:15" ht="31.5" x14ac:dyDescent="0.2">
      <c r="A159" s="18" t="s">
        <v>152</v>
      </c>
      <c r="B159" s="10" t="s">
        <v>153</v>
      </c>
      <c r="C159" s="10" t="s">
        <v>0</v>
      </c>
      <c r="D159" s="10" t="s">
        <v>0</v>
      </c>
      <c r="E159" s="10" t="s">
        <v>0</v>
      </c>
      <c r="F159" s="10" t="s">
        <v>0</v>
      </c>
      <c r="G159" s="10" t="s">
        <v>0</v>
      </c>
      <c r="H159" s="11" t="s">
        <v>0</v>
      </c>
      <c r="I159" s="11" t="s">
        <v>0</v>
      </c>
      <c r="J159" s="11" t="s">
        <v>0</v>
      </c>
      <c r="K159" s="25" t="s">
        <v>0</v>
      </c>
      <c r="L159" s="11" t="s">
        <v>0</v>
      </c>
      <c r="M159" s="3">
        <f t="shared" ref="M159:M166" si="48">M160</f>
        <v>1133208833.3299999</v>
      </c>
      <c r="N159" s="3">
        <f t="shared" ref="N159:O166" si="49">N160</f>
        <v>1433208833.3299999</v>
      </c>
      <c r="O159" s="3">
        <f t="shared" si="49"/>
        <v>0</v>
      </c>
    </row>
    <row r="160" spans="1:15" ht="31.5" x14ac:dyDescent="0.2">
      <c r="A160" s="18" t="s">
        <v>189</v>
      </c>
      <c r="B160" s="10" t="s">
        <v>153</v>
      </c>
      <c r="C160" s="14" t="s">
        <v>17</v>
      </c>
      <c r="D160" s="10" t="s">
        <v>0</v>
      </c>
      <c r="E160" s="10" t="s">
        <v>0</v>
      </c>
      <c r="F160" s="10" t="s">
        <v>0</v>
      </c>
      <c r="G160" s="10" t="s">
        <v>0</v>
      </c>
      <c r="H160" s="11" t="s">
        <v>0</v>
      </c>
      <c r="I160" s="11" t="s">
        <v>0</v>
      </c>
      <c r="J160" s="11" t="s">
        <v>0</v>
      </c>
      <c r="K160" s="25" t="s">
        <v>0</v>
      </c>
      <c r="L160" s="11" t="s">
        <v>0</v>
      </c>
      <c r="M160" s="3">
        <f t="shared" si="48"/>
        <v>1133208833.3299999</v>
      </c>
      <c r="N160" s="3">
        <f t="shared" si="49"/>
        <v>1433208833.3299999</v>
      </c>
      <c r="O160" s="3">
        <f t="shared" si="49"/>
        <v>0</v>
      </c>
    </row>
    <row r="161" spans="1:15" ht="47.25" x14ac:dyDescent="0.2">
      <c r="A161" s="18" t="s">
        <v>154</v>
      </c>
      <c r="B161" s="10" t="s">
        <v>153</v>
      </c>
      <c r="C161" s="14" t="s">
        <v>17</v>
      </c>
      <c r="D161" s="10" t="s">
        <v>110</v>
      </c>
      <c r="E161" s="10" t="s">
        <v>0</v>
      </c>
      <c r="F161" s="10" t="s">
        <v>0</v>
      </c>
      <c r="G161" s="10" t="s">
        <v>0</v>
      </c>
      <c r="H161" s="11" t="s">
        <v>0</v>
      </c>
      <c r="I161" s="11" t="s">
        <v>0</v>
      </c>
      <c r="J161" s="11" t="s">
        <v>0</v>
      </c>
      <c r="K161" s="25" t="s">
        <v>0</v>
      </c>
      <c r="L161" s="11" t="s">
        <v>0</v>
      </c>
      <c r="M161" s="3">
        <f t="shared" si="48"/>
        <v>1133208833.3299999</v>
      </c>
      <c r="N161" s="3">
        <f t="shared" si="49"/>
        <v>1433208833.3299999</v>
      </c>
      <c r="O161" s="3">
        <f t="shared" si="49"/>
        <v>0</v>
      </c>
    </row>
    <row r="162" spans="1:15" ht="31.5" x14ac:dyDescent="0.2">
      <c r="A162" s="18" t="s">
        <v>33</v>
      </c>
      <c r="B162" s="10" t="s">
        <v>153</v>
      </c>
      <c r="C162" s="14" t="s">
        <v>17</v>
      </c>
      <c r="D162" s="10" t="s">
        <v>110</v>
      </c>
      <c r="E162" s="10" t="s">
        <v>34</v>
      </c>
      <c r="F162" s="10" t="s">
        <v>0</v>
      </c>
      <c r="G162" s="10" t="s">
        <v>0</v>
      </c>
      <c r="H162" s="11" t="s">
        <v>0</v>
      </c>
      <c r="I162" s="11" t="s">
        <v>0</v>
      </c>
      <c r="J162" s="11" t="s">
        <v>0</v>
      </c>
      <c r="K162" s="25" t="s">
        <v>0</v>
      </c>
      <c r="L162" s="11" t="s">
        <v>0</v>
      </c>
      <c r="M162" s="3">
        <f t="shared" si="48"/>
        <v>1133208833.3299999</v>
      </c>
      <c r="N162" s="3">
        <f t="shared" si="49"/>
        <v>1433208833.3299999</v>
      </c>
      <c r="O162" s="3">
        <f t="shared" si="49"/>
        <v>0</v>
      </c>
    </row>
    <row r="163" spans="1:15" ht="78.75" x14ac:dyDescent="0.2">
      <c r="A163" s="18" t="s">
        <v>47</v>
      </c>
      <c r="B163" s="10" t="s">
        <v>153</v>
      </c>
      <c r="C163" s="14" t="s">
        <v>17</v>
      </c>
      <c r="D163" s="10" t="s">
        <v>110</v>
      </c>
      <c r="E163" s="10" t="s">
        <v>34</v>
      </c>
      <c r="F163" s="10" t="s">
        <v>0</v>
      </c>
      <c r="G163" s="10" t="s">
        <v>0</v>
      </c>
      <c r="H163" s="11" t="s">
        <v>0</v>
      </c>
      <c r="I163" s="11" t="s">
        <v>0</v>
      </c>
      <c r="J163" s="11" t="s">
        <v>0</v>
      </c>
      <c r="K163" s="25" t="s">
        <v>0</v>
      </c>
      <c r="L163" s="11" t="s">
        <v>0</v>
      </c>
      <c r="M163" s="3">
        <f t="shared" si="48"/>
        <v>1133208833.3299999</v>
      </c>
      <c r="N163" s="3">
        <f t="shared" si="49"/>
        <v>1433208833.3299999</v>
      </c>
      <c r="O163" s="3">
        <f t="shared" si="49"/>
        <v>0</v>
      </c>
    </row>
    <row r="164" spans="1:15" ht="15.75" x14ac:dyDescent="0.2">
      <c r="A164" s="30" t="s">
        <v>35</v>
      </c>
      <c r="B164" s="10" t="s">
        <v>153</v>
      </c>
      <c r="C164" s="14" t="s">
        <v>17</v>
      </c>
      <c r="D164" s="10" t="s">
        <v>110</v>
      </c>
      <c r="E164" s="10" t="s">
        <v>34</v>
      </c>
      <c r="F164" s="10" t="s">
        <v>36</v>
      </c>
      <c r="G164" s="10" t="s">
        <v>0</v>
      </c>
      <c r="H164" s="10" t="s">
        <v>0</v>
      </c>
      <c r="I164" s="10" t="s">
        <v>0</v>
      </c>
      <c r="J164" s="10" t="s">
        <v>0</v>
      </c>
      <c r="K164" s="26" t="s">
        <v>0</v>
      </c>
      <c r="L164" s="10" t="s">
        <v>0</v>
      </c>
      <c r="M164" s="3">
        <f t="shared" si="48"/>
        <v>1133208833.3299999</v>
      </c>
      <c r="N164" s="3">
        <f t="shared" si="49"/>
        <v>1433208833.3299999</v>
      </c>
      <c r="O164" s="3">
        <f t="shared" si="49"/>
        <v>0</v>
      </c>
    </row>
    <row r="165" spans="1:15" ht="15.75" x14ac:dyDescent="0.2">
      <c r="A165" s="30" t="s">
        <v>155</v>
      </c>
      <c r="B165" s="10" t="s">
        <v>153</v>
      </c>
      <c r="C165" s="14" t="s">
        <v>17</v>
      </c>
      <c r="D165" s="10" t="s">
        <v>110</v>
      </c>
      <c r="E165" s="10" t="s">
        <v>34</v>
      </c>
      <c r="F165" s="10" t="s">
        <v>36</v>
      </c>
      <c r="G165" s="10" t="s">
        <v>88</v>
      </c>
      <c r="H165" s="10" t="s">
        <v>0</v>
      </c>
      <c r="I165" s="10" t="s">
        <v>0</v>
      </c>
      <c r="J165" s="10" t="s">
        <v>0</v>
      </c>
      <c r="K165" s="26" t="s">
        <v>0</v>
      </c>
      <c r="L165" s="10" t="s">
        <v>0</v>
      </c>
      <c r="M165" s="3">
        <f t="shared" si="48"/>
        <v>1133208833.3299999</v>
      </c>
      <c r="N165" s="3">
        <f t="shared" si="49"/>
        <v>1433208833.3299999</v>
      </c>
      <c r="O165" s="3">
        <f t="shared" si="49"/>
        <v>0</v>
      </c>
    </row>
    <row r="166" spans="1:15" ht="110.25" x14ac:dyDescent="0.2">
      <c r="A166" s="18" t="s">
        <v>156</v>
      </c>
      <c r="B166" s="10" t="s">
        <v>153</v>
      </c>
      <c r="C166" s="14" t="s">
        <v>17</v>
      </c>
      <c r="D166" s="10" t="s">
        <v>110</v>
      </c>
      <c r="E166" s="10" t="s">
        <v>34</v>
      </c>
      <c r="F166" s="10" t="s">
        <v>36</v>
      </c>
      <c r="G166" s="10" t="s">
        <v>88</v>
      </c>
      <c r="H166" s="10" t="s">
        <v>157</v>
      </c>
      <c r="I166" s="11" t="s">
        <v>0</v>
      </c>
      <c r="J166" s="11" t="s">
        <v>0</v>
      </c>
      <c r="K166" s="25" t="s">
        <v>0</v>
      </c>
      <c r="L166" s="11" t="s">
        <v>0</v>
      </c>
      <c r="M166" s="3">
        <f t="shared" si="48"/>
        <v>1133208833.3299999</v>
      </c>
      <c r="N166" s="3">
        <f t="shared" si="49"/>
        <v>1433208833.3299999</v>
      </c>
      <c r="O166" s="3">
        <f t="shared" si="49"/>
        <v>0</v>
      </c>
    </row>
    <row r="167" spans="1:15" ht="63" x14ac:dyDescent="0.2">
      <c r="A167" s="18" t="s">
        <v>41</v>
      </c>
      <c r="B167" s="10" t="s">
        <v>153</v>
      </c>
      <c r="C167" s="14" t="s">
        <v>17</v>
      </c>
      <c r="D167" s="10" t="s">
        <v>110</v>
      </c>
      <c r="E167" s="10" t="s">
        <v>34</v>
      </c>
      <c r="F167" s="10" t="s">
        <v>36</v>
      </c>
      <c r="G167" s="10" t="s">
        <v>88</v>
      </c>
      <c r="H167" s="10" t="s">
        <v>157</v>
      </c>
      <c r="I167" s="10" t="s">
        <v>42</v>
      </c>
      <c r="J167" s="10" t="s">
        <v>0</v>
      </c>
      <c r="K167" s="26" t="s">
        <v>0</v>
      </c>
      <c r="L167" s="10" t="s">
        <v>0</v>
      </c>
      <c r="M167" s="3">
        <f>M168+M169</f>
        <v>1133208833.3299999</v>
      </c>
      <c r="N167" s="3">
        <f t="shared" ref="N167:O167" si="50">N168+N169</f>
        <v>1433208833.3299999</v>
      </c>
      <c r="O167" s="3">
        <f t="shared" si="50"/>
        <v>0</v>
      </c>
    </row>
    <row r="168" spans="1:15" ht="38.25" x14ac:dyDescent="0.2">
      <c r="A168" s="16" t="s">
        <v>158</v>
      </c>
      <c r="B168" s="9" t="s">
        <v>153</v>
      </c>
      <c r="C168" s="15" t="s">
        <v>17</v>
      </c>
      <c r="D168" s="9" t="s">
        <v>110</v>
      </c>
      <c r="E168" s="9" t="s">
        <v>34</v>
      </c>
      <c r="F168" s="9" t="s">
        <v>36</v>
      </c>
      <c r="G168" s="9" t="s">
        <v>88</v>
      </c>
      <c r="H168" s="9" t="s">
        <v>157</v>
      </c>
      <c r="I168" s="9" t="s">
        <v>42</v>
      </c>
      <c r="J168" s="12" t="s">
        <v>159</v>
      </c>
      <c r="K168" s="5">
        <v>1529.4</v>
      </c>
      <c r="L168" s="23" t="s">
        <v>55</v>
      </c>
      <c r="M168" s="4">
        <f>1293208833.33-300000000</f>
        <v>993208833.32999992</v>
      </c>
      <c r="N168" s="4">
        <f>1433208833.33-350439550</f>
        <v>1082769283.3299999</v>
      </c>
      <c r="O168" s="4">
        <v>0</v>
      </c>
    </row>
    <row r="169" spans="1:15" ht="31.5" x14ac:dyDescent="0.2">
      <c r="A169" s="16" t="s">
        <v>160</v>
      </c>
      <c r="B169" s="9" t="s">
        <v>153</v>
      </c>
      <c r="C169" s="15" t="s">
        <v>17</v>
      </c>
      <c r="D169" s="9" t="s">
        <v>110</v>
      </c>
      <c r="E169" s="9" t="s">
        <v>34</v>
      </c>
      <c r="F169" s="9" t="s">
        <v>36</v>
      </c>
      <c r="G169" s="9" t="s">
        <v>88</v>
      </c>
      <c r="H169" s="9" t="s">
        <v>157</v>
      </c>
      <c r="I169" s="9" t="s">
        <v>42</v>
      </c>
      <c r="J169" s="12" t="s">
        <v>161</v>
      </c>
      <c r="K169" s="5">
        <v>1</v>
      </c>
      <c r="L169" s="23" t="s">
        <v>55</v>
      </c>
      <c r="M169" s="4">
        <v>140000000</v>
      </c>
      <c r="N169" s="4">
        <v>350439550</v>
      </c>
      <c r="O169" s="4">
        <v>0</v>
      </c>
    </row>
    <row r="172" spans="1:15" ht="60.75" customHeight="1" x14ac:dyDescent="0.3">
      <c r="A172" s="116" t="s">
        <v>400</v>
      </c>
      <c r="B172" s="116"/>
      <c r="C172" s="116"/>
      <c r="D172" s="116"/>
      <c r="M172" s="113" t="s">
        <v>401</v>
      </c>
      <c r="N172" s="113"/>
      <c r="O172" s="113"/>
    </row>
    <row r="175" spans="1:15" ht="20.25" x14ac:dyDescent="0.2">
      <c r="A175" s="58" t="s">
        <v>402</v>
      </c>
    </row>
    <row r="178" spans="1:15" ht="40.5" x14ac:dyDescent="0.3">
      <c r="A178" s="58" t="s">
        <v>403</v>
      </c>
      <c r="M178" s="113" t="s">
        <v>404</v>
      </c>
      <c r="N178" s="113"/>
      <c r="O178" s="113"/>
    </row>
    <row r="179" spans="1:15" ht="20.25" x14ac:dyDescent="0.3">
      <c r="A179" s="58"/>
      <c r="M179" s="68"/>
      <c r="N179" s="68"/>
      <c r="O179" s="68"/>
    </row>
    <row r="180" spans="1:15" ht="20.25" x14ac:dyDescent="0.3">
      <c r="A180" s="58"/>
      <c r="M180" s="68"/>
      <c r="N180" s="68"/>
      <c r="O180" s="68"/>
    </row>
    <row r="181" spans="1:15" ht="20.25" x14ac:dyDescent="0.3">
      <c r="A181" s="58"/>
      <c r="M181" s="68"/>
      <c r="N181" s="68"/>
      <c r="O181" s="68"/>
    </row>
    <row r="182" spans="1:15" ht="20.25" x14ac:dyDescent="0.3">
      <c r="A182" s="58"/>
      <c r="M182" s="68"/>
      <c r="N182" s="68"/>
      <c r="O182" s="68"/>
    </row>
    <row r="186" spans="1:15" ht="18.75" x14ac:dyDescent="0.3">
      <c r="A186" s="59" t="s">
        <v>405</v>
      </c>
    </row>
    <row r="187" spans="1:15" ht="18.75" x14ac:dyDescent="0.3">
      <c r="A187" s="59" t="s">
        <v>406</v>
      </c>
    </row>
  </sheetData>
  <mergeCells count="6">
    <mergeCell ref="M1:O1"/>
    <mergeCell ref="M178:O178"/>
    <mergeCell ref="A2:O2"/>
    <mergeCell ref="A3:O3"/>
    <mergeCell ref="A172:D172"/>
    <mergeCell ref="M172:O172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5"/>
  <sheetViews>
    <sheetView tabSelected="1" view="pageBreakPreview" topLeftCell="A234" zoomScale="70" zoomScaleNormal="100" zoomScaleSheetLayoutView="70" workbookViewId="0">
      <selection activeCell="A234" sqref="A234"/>
    </sheetView>
  </sheetViews>
  <sheetFormatPr defaultRowHeight="12.75" x14ac:dyDescent="0.2"/>
  <cols>
    <col min="1" max="1" width="49" style="17" customWidth="1"/>
    <col min="2" max="2" width="5.6640625" style="17" customWidth="1"/>
    <col min="3" max="3" width="8.5" style="17" customWidth="1"/>
    <col min="4" max="4" width="6.33203125" style="17" customWidth="1"/>
    <col min="5" max="5" width="7.83203125" style="17" bestFit="1" customWidth="1"/>
    <col min="6" max="6" width="5.1640625" style="17" customWidth="1"/>
    <col min="7" max="7" width="4.1640625" style="17" customWidth="1"/>
    <col min="8" max="8" width="8.5" style="17" bestFit="1" customWidth="1"/>
    <col min="9" max="9" width="7.1640625" style="17" customWidth="1"/>
    <col min="10" max="10" width="14.33203125" style="17" customWidth="1"/>
    <col min="11" max="11" width="12.1640625" style="17" customWidth="1"/>
    <col min="12" max="12" width="9.33203125" style="17" customWidth="1"/>
    <col min="13" max="15" width="20.1640625" style="17" bestFit="1" customWidth="1"/>
    <col min="16" max="18" width="18.1640625" style="31" customWidth="1"/>
  </cols>
  <sheetData>
    <row r="1" spans="1:18" ht="56.25" customHeight="1" x14ac:dyDescent="0.2">
      <c r="A1" s="29" t="s">
        <v>0</v>
      </c>
      <c r="B1" s="29" t="s">
        <v>0</v>
      </c>
      <c r="C1" s="29" t="s">
        <v>0</v>
      </c>
      <c r="D1" s="29" t="s">
        <v>0</v>
      </c>
      <c r="E1" s="29" t="s">
        <v>0</v>
      </c>
      <c r="F1" s="29" t="s">
        <v>0</v>
      </c>
      <c r="G1" s="70" t="s">
        <v>0</v>
      </c>
      <c r="H1" s="70" t="s">
        <v>0</v>
      </c>
      <c r="I1" s="70" t="s">
        <v>0</v>
      </c>
      <c r="J1" s="96"/>
      <c r="K1" s="96"/>
      <c r="L1" s="96"/>
      <c r="M1" s="117" t="s">
        <v>436</v>
      </c>
      <c r="N1" s="117"/>
      <c r="O1" s="117"/>
    </row>
    <row r="2" spans="1:18" ht="33" customHeight="1" x14ac:dyDescent="0.2">
      <c r="A2" s="118" t="s">
        <v>185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8" ht="15.75" x14ac:dyDescent="0.2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8" ht="38.25" x14ac:dyDescent="0.2">
      <c r="A4" s="7" t="s">
        <v>184</v>
      </c>
      <c r="B4" s="7" t="s">
        <v>2</v>
      </c>
      <c r="C4" s="7" t="s">
        <v>199</v>
      </c>
      <c r="D4" s="7" t="s">
        <v>200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  <c r="K4" s="8" t="s">
        <v>9</v>
      </c>
      <c r="L4" s="8" t="s">
        <v>10</v>
      </c>
      <c r="M4" s="71" t="s">
        <v>11</v>
      </c>
      <c r="N4" s="71" t="s">
        <v>12</v>
      </c>
      <c r="O4" s="71" t="s">
        <v>13</v>
      </c>
    </row>
    <row r="5" spans="1:18" ht="15.75" x14ac:dyDescent="0.2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187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</row>
    <row r="6" spans="1:18" ht="15.75" x14ac:dyDescent="0.2">
      <c r="A6" s="18" t="s">
        <v>28</v>
      </c>
      <c r="B6" s="7" t="s">
        <v>0</v>
      </c>
      <c r="C6" s="7" t="s">
        <v>0</v>
      </c>
      <c r="D6" s="7" t="s">
        <v>0</v>
      </c>
      <c r="E6" s="7" t="s">
        <v>0</v>
      </c>
      <c r="F6" s="7" t="s">
        <v>0</v>
      </c>
      <c r="G6" s="7" t="s">
        <v>0</v>
      </c>
      <c r="H6" s="7" t="s">
        <v>0</v>
      </c>
      <c r="I6" s="7" t="s">
        <v>0</v>
      </c>
      <c r="J6" s="7" t="s">
        <v>0</v>
      </c>
      <c r="K6" s="72" t="s">
        <v>0</v>
      </c>
      <c r="L6" s="7" t="s">
        <v>0</v>
      </c>
      <c r="M6" s="21">
        <f>M7+M17+M172+M198+M215+M283+M310+M326</f>
        <v>4884650621.7000008</v>
      </c>
      <c r="N6" s="21">
        <f>N7+N17+N172+N198+N215+N283+N310+N326</f>
        <v>3633499303.1399999</v>
      </c>
      <c r="O6" s="21">
        <f>O7+O17+O172+O198+O215+O283+O310+O326</f>
        <v>1739829185.6599998</v>
      </c>
      <c r="P6" s="31">
        <f>M6+'Недвижимость мун.'!M6</f>
        <v>4943729680.7000008</v>
      </c>
      <c r="Q6" s="31">
        <f>N6+'Недвижимость мун.'!N6</f>
        <v>3633499303.1399999</v>
      </c>
      <c r="R6" s="31">
        <f>O6+'Недвижимость мун.'!O6</f>
        <v>1739829185.6599998</v>
      </c>
    </row>
    <row r="7" spans="1:18" ht="31.5" x14ac:dyDescent="0.2">
      <c r="A7" s="18" t="s">
        <v>29</v>
      </c>
      <c r="B7" s="19" t="s">
        <v>30</v>
      </c>
      <c r="C7" s="19" t="s">
        <v>0</v>
      </c>
      <c r="D7" s="19" t="s">
        <v>0</v>
      </c>
      <c r="E7" s="19" t="s">
        <v>0</v>
      </c>
      <c r="F7" s="19" t="s">
        <v>0</v>
      </c>
      <c r="G7" s="19" t="s">
        <v>0</v>
      </c>
      <c r="H7" s="73" t="s">
        <v>0</v>
      </c>
      <c r="I7" s="73" t="s">
        <v>0</v>
      </c>
      <c r="J7" s="73" t="s">
        <v>0</v>
      </c>
      <c r="K7" s="74" t="s">
        <v>0</v>
      </c>
      <c r="L7" s="73" t="s">
        <v>0</v>
      </c>
      <c r="M7" s="21">
        <f t="shared" ref="M7:M13" si="0">M8</f>
        <v>27131515.149999999</v>
      </c>
      <c r="N7" s="21">
        <f t="shared" ref="N7:O14" si="1">N8</f>
        <v>0</v>
      </c>
      <c r="O7" s="21">
        <f t="shared" si="1"/>
        <v>0</v>
      </c>
    </row>
    <row r="8" spans="1:18" ht="31.5" x14ac:dyDescent="0.2">
      <c r="A8" s="18" t="s">
        <v>191</v>
      </c>
      <c r="B8" s="19" t="s">
        <v>30</v>
      </c>
      <c r="C8" s="19" t="s">
        <v>15</v>
      </c>
      <c r="D8" s="19" t="s">
        <v>0</v>
      </c>
      <c r="E8" s="19" t="s">
        <v>0</v>
      </c>
      <c r="F8" s="19" t="s">
        <v>0</v>
      </c>
      <c r="G8" s="19" t="s">
        <v>0</v>
      </c>
      <c r="H8" s="73" t="s">
        <v>0</v>
      </c>
      <c r="I8" s="73" t="s">
        <v>0</v>
      </c>
      <c r="J8" s="73" t="s">
        <v>0</v>
      </c>
      <c r="K8" s="74" t="s">
        <v>0</v>
      </c>
      <c r="L8" s="73" t="s">
        <v>0</v>
      </c>
      <c r="M8" s="21">
        <f t="shared" si="0"/>
        <v>27131515.149999999</v>
      </c>
      <c r="N8" s="21">
        <f t="shared" si="1"/>
        <v>0</v>
      </c>
      <c r="O8" s="21">
        <f t="shared" si="1"/>
        <v>0</v>
      </c>
    </row>
    <row r="9" spans="1:18" ht="78.75" x14ac:dyDescent="0.2">
      <c r="A9" s="18" t="s">
        <v>364</v>
      </c>
      <c r="B9" s="19" t="s">
        <v>30</v>
      </c>
      <c r="C9" s="19" t="s">
        <v>15</v>
      </c>
      <c r="D9" s="19" t="s">
        <v>361</v>
      </c>
      <c r="E9" s="19" t="s">
        <v>0</v>
      </c>
      <c r="F9" s="19" t="s">
        <v>0</v>
      </c>
      <c r="G9" s="19" t="s">
        <v>0</v>
      </c>
      <c r="H9" s="73" t="s">
        <v>0</v>
      </c>
      <c r="I9" s="73" t="s">
        <v>0</v>
      </c>
      <c r="J9" s="73" t="s">
        <v>0</v>
      </c>
      <c r="K9" s="74" t="s">
        <v>0</v>
      </c>
      <c r="L9" s="73" t="s">
        <v>0</v>
      </c>
      <c r="M9" s="21">
        <f t="shared" si="0"/>
        <v>27131515.149999999</v>
      </c>
      <c r="N9" s="21">
        <f t="shared" si="1"/>
        <v>0</v>
      </c>
      <c r="O9" s="21">
        <f t="shared" si="1"/>
        <v>0</v>
      </c>
    </row>
    <row r="10" spans="1:18" ht="31.5" x14ac:dyDescent="0.2">
      <c r="A10" s="18" t="s">
        <v>363</v>
      </c>
      <c r="B10" s="19" t="s">
        <v>30</v>
      </c>
      <c r="C10" s="19" t="s">
        <v>15</v>
      </c>
      <c r="D10" s="19" t="s">
        <v>361</v>
      </c>
      <c r="E10" s="19" t="s">
        <v>360</v>
      </c>
      <c r="F10" s="19" t="s">
        <v>0</v>
      </c>
      <c r="G10" s="19" t="s">
        <v>0</v>
      </c>
      <c r="H10" s="73" t="s">
        <v>0</v>
      </c>
      <c r="I10" s="73" t="s">
        <v>0</v>
      </c>
      <c r="J10" s="73" t="s">
        <v>0</v>
      </c>
      <c r="K10" s="74" t="s">
        <v>0</v>
      </c>
      <c r="L10" s="73" t="s">
        <v>0</v>
      </c>
      <c r="M10" s="21">
        <f t="shared" si="0"/>
        <v>27131515.149999999</v>
      </c>
      <c r="N10" s="21">
        <f t="shared" si="1"/>
        <v>0</v>
      </c>
      <c r="O10" s="21">
        <f t="shared" si="1"/>
        <v>0</v>
      </c>
    </row>
    <row r="11" spans="1:18" ht="15.75" x14ac:dyDescent="0.2">
      <c r="A11" s="30" t="s">
        <v>109</v>
      </c>
      <c r="B11" s="19" t="s">
        <v>30</v>
      </c>
      <c r="C11" s="19" t="s">
        <v>15</v>
      </c>
      <c r="D11" s="19" t="s">
        <v>361</v>
      </c>
      <c r="E11" s="19" t="s">
        <v>360</v>
      </c>
      <c r="F11" s="19" t="s">
        <v>110</v>
      </c>
      <c r="G11" s="19" t="s">
        <v>0</v>
      </c>
      <c r="H11" s="19" t="s">
        <v>0</v>
      </c>
      <c r="I11" s="19" t="s">
        <v>0</v>
      </c>
      <c r="J11" s="19" t="s">
        <v>0</v>
      </c>
      <c r="K11" s="75" t="s">
        <v>0</v>
      </c>
      <c r="L11" s="19" t="s">
        <v>0</v>
      </c>
      <c r="M11" s="21">
        <f t="shared" si="0"/>
        <v>27131515.149999999</v>
      </c>
      <c r="N11" s="21">
        <f t="shared" si="1"/>
        <v>0</v>
      </c>
      <c r="O11" s="21">
        <f t="shared" si="1"/>
        <v>0</v>
      </c>
    </row>
    <row r="12" spans="1:18" ht="31.5" x14ac:dyDescent="0.2">
      <c r="A12" s="30" t="s">
        <v>356</v>
      </c>
      <c r="B12" s="19" t="s">
        <v>30</v>
      </c>
      <c r="C12" s="19" t="s">
        <v>15</v>
      </c>
      <c r="D12" s="19" t="s">
        <v>361</v>
      </c>
      <c r="E12" s="19" t="s">
        <v>360</v>
      </c>
      <c r="F12" s="19" t="s">
        <v>110</v>
      </c>
      <c r="G12" s="19" t="s">
        <v>110</v>
      </c>
      <c r="H12" s="19" t="s">
        <v>0</v>
      </c>
      <c r="I12" s="19" t="s">
        <v>0</v>
      </c>
      <c r="J12" s="19" t="s">
        <v>0</v>
      </c>
      <c r="K12" s="75" t="s">
        <v>0</v>
      </c>
      <c r="L12" s="19" t="s">
        <v>0</v>
      </c>
      <c r="M12" s="21">
        <f t="shared" si="0"/>
        <v>27131515.149999999</v>
      </c>
      <c r="N12" s="21">
        <f t="shared" si="1"/>
        <v>0</v>
      </c>
      <c r="O12" s="21">
        <f t="shared" si="1"/>
        <v>0</v>
      </c>
    </row>
    <row r="13" spans="1:18" ht="31.5" x14ac:dyDescent="0.2">
      <c r="A13" s="18" t="s">
        <v>362</v>
      </c>
      <c r="B13" s="19" t="s">
        <v>30</v>
      </c>
      <c r="C13" s="19" t="s">
        <v>15</v>
      </c>
      <c r="D13" s="19" t="s">
        <v>361</v>
      </c>
      <c r="E13" s="19" t="s">
        <v>360</v>
      </c>
      <c r="F13" s="19" t="s">
        <v>110</v>
      </c>
      <c r="G13" s="19" t="s">
        <v>110</v>
      </c>
      <c r="H13" s="19" t="s">
        <v>359</v>
      </c>
      <c r="I13" s="73" t="s">
        <v>0</v>
      </c>
      <c r="J13" s="73" t="s">
        <v>0</v>
      </c>
      <c r="K13" s="74" t="s">
        <v>0</v>
      </c>
      <c r="L13" s="73" t="s">
        <v>0</v>
      </c>
      <c r="M13" s="21">
        <f t="shared" si="0"/>
        <v>27131515.149999999</v>
      </c>
      <c r="N13" s="21">
        <f t="shared" si="1"/>
        <v>0</v>
      </c>
      <c r="O13" s="21">
        <f t="shared" si="1"/>
        <v>0</v>
      </c>
    </row>
    <row r="14" spans="1:18" ht="63" x14ac:dyDescent="0.2">
      <c r="A14" s="18" t="s">
        <v>209</v>
      </c>
      <c r="B14" s="19" t="s">
        <v>30</v>
      </c>
      <c r="C14" s="19" t="s">
        <v>15</v>
      </c>
      <c r="D14" s="19" t="s">
        <v>361</v>
      </c>
      <c r="E14" s="19" t="s">
        <v>360</v>
      </c>
      <c r="F14" s="19" t="s">
        <v>110</v>
      </c>
      <c r="G14" s="19" t="s">
        <v>110</v>
      </c>
      <c r="H14" s="19" t="s">
        <v>359</v>
      </c>
      <c r="I14" s="19" t="s">
        <v>203</v>
      </c>
      <c r="J14" s="19" t="s">
        <v>0</v>
      </c>
      <c r="K14" s="75" t="s">
        <v>0</v>
      </c>
      <c r="L14" s="19" t="s">
        <v>0</v>
      </c>
      <c r="M14" s="21">
        <f>M15</f>
        <v>27131515.149999999</v>
      </c>
      <c r="N14" s="21">
        <f t="shared" si="1"/>
        <v>0</v>
      </c>
      <c r="O14" s="21">
        <f t="shared" si="1"/>
        <v>0</v>
      </c>
    </row>
    <row r="15" spans="1:18" s="43" customFormat="1" ht="15.75" x14ac:dyDescent="0.2">
      <c r="A15" s="18" t="s">
        <v>181</v>
      </c>
      <c r="B15" s="19"/>
      <c r="C15" s="19"/>
      <c r="D15" s="19"/>
      <c r="E15" s="19"/>
      <c r="F15" s="19"/>
      <c r="G15" s="19"/>
      <c r="H15" s="19"/>
      <c r="I15" s="19"/>
      <c r="J15" s="19"/>
      <c r="K15" s="75"/>
      <c r="L15" s="19"/>
      <c r="M15" s="21">
        <f>M16</f>
        <v>27131515.149999999</v>
      </c>
      <c r="N15" s="21">
        <f t="shared" ref="N15:O15" si="2">N16</f>
        <v>0</v>
      </c>
      <c r="O15" s="21">
        <f t="shared" si="2"/>
        <v>0</v>
      </c>
      <c r="P15" s="44"/>
      <c r="Q15" s="44"/>
      <c r="R15" s="44"/>
    </row>
    <row r="16" spans="1:18" ht="47.25" x14ac:dyDescent="0.2">
      <c r="A16" s="16" t="s">
        <v>439</v>
      </c>
      <c r="B16" s="7" t="s">
        <v>30</v>
      </c>
      <c r="C16" s="7" t="s">
        <v>15</v>
      </c>
      <c r="D16" s="7" t="s">
        <v>361</v>
      </c>
      <c r="E16" s="7" t="s">
        <v>360</v>
      </c>
      <c r="F16" s="7" t="s">
        <v>110</v>
      </c>
      <c r="G16" s="7" t="s">
        <v>110</v>
      </c>
      <c r="H16" s="7" t="s">
        <v>359</v>
      </c>
      <c r="I16" s="7" t="s">
        <v>203</v>
      </c>
      <c r="J16" s="8" t="s">
        <v>392</v>
      </c>
      <c r="K16" s="76">
        <v>1</v>
      </c>
      <c r="L16" s="8" t="s">
        <v>55</v>
      </c>
      <c r="M16" s="77">
        <v>27131515.149999999</v>
      </c>
      <c r="N16" s="77">
        <v>0</v>
      </c>
      <c r="O16" s="77">
        <v>0</v>
      </c>
    </row>
    <row r="17" spans="1:18" ht="63" x14ac:dyDescent="0.2">
      <c r="A17" s="18" t="s">
        <v>358</v>
      </c>
      <c r="B17" s="19" t="s">
        <v>24</v>
      </c>
      <c r="C17" s="19" t="s">
        <v>0</v>
      </c>
      <c r="D17" s="19" t="s">
        <v>0</v>
      </c>
      <c r="E17" s="19" t="s">
        <v>0</v>
      </c>
      <c r="F17" s="19" t="s">
        <v>0</v>
      </c>
      <c r="G17" s="19" t="s">
        <v>0</v>
      </c>
      <c r="H17" s="73" t="s">
        <v>0</v>
      </c>
      <c r="I17" s="73" t="s">
        <v>0</v>
      </c>
      <c r="J17" s="73" t="s">
        <v>0</v>
      </c>
      <c r="K17" s="74" t="s">
        <v>0</v>
      </c>
      <c r="L17" s="73" t="s">
        <v>0</v>
      </c>
      <c r="M17" s="21">
        <f>M18+M108</f>
        <v>864606667</v>
      </c>
      <c r="N17" s="21">
        <f t="shared" ref="N17:O17" si="3">N18+N108</f>
        <v>552815758</v>
      </c>
      <c r="O17" s="21">
        <f t="shared" si="3"/>
        <v>405400000</v>
      </c>
    </row>
    <row r="18" spans="1:18" ht="31.5" x14ac:dyDescent="0.2">
      <c r="A18" s="18" t="s">
        <v>190</v>
      </c>
      <c r="B18" s="19" t="s">
        <v>24</v>
      </c>
      <c r="C18" s="19" t="s">
        <v>14</v>
      </c>
      <c r="D18" s="19"/>
      <c r="E18" s="19"/>
      <c r="F18" s="19"/>
      <c r="G18" s="19"/>
      <c r="H18" s="73"/>
      <c r="I18" s="73"/>
      <c r="J18" s="73"/>
      <c r="K18" s="74"/>
      <c r="L18" s="73"/>
      <c r="M18" s="21">
        <f t="shared" ref="M18:M23" si="4">M19</f>
        <v>645019596</v>
      </c>
      <c r="N18" s="21">
        <f t="shared" ref="N18:O23" si="5">N19</f>
        <v>333228687</v>
      </c>
      <c r="O18" s="21">
        <f t="shared" si="5"/>
        <v>0</v>
      </c>
    </row>
    <row r="19" spans="1:18" ht="31.5" x14ac:dyDescent="0.2">
      <c r="A19" s="18" t="s">
        <v>357</v>
      </c>
      <c r="B19" s="19" t="s">
        <v>24</v>
      </c>
      <c r="C19" s="19" t="s">
        <v>14</v>
      </c>
      <c r="D19" s="19" t="s">
        <v>301</v>
      </c>
      <c r="E19" s="19" t="s">
        <v>0</v>
      </c>
      <c r="F19" s="19" t="s">
        <v>0</v>
      </c>
      <c r="G19" s="19" t="s">
        <v>0</v>
      </c>
      <c r="H19" s="73" t="s">
        <v>0</v>
      </c>
      <c r="I19" s="73" t="s">
        <v>0</v>
      </c>
      <c r="J19" s="73" t="s">
        <v>0</v>
      </c>
      <c r="K19" s="74" t="s">
        <v>0</v>
      </c>
      <c r="L19" s="73" t="s">
        <v>0</v>
      </c>
      <c r="M19" s="21">
        <f t="shared" si="4"/>
        <v>645019596</v>
      </c>
      <c r="N19" s="21">
        <f t="shared" si="5"/>
        <v>333228687</v>
      </c>
      <c r="O19" s="21">
        <f t="shared" si="5"/>
        <v>0</v>
      </c>
    </row>
    <row r="20" spans="1:18" ht="63" x14ac:dyDescent="0.2">
      <c r="A20" s="18" t="s">
        <v>281</v>
      </c>
      <c r="B20" s="19" t="s">
        <v>24</v>
      </c>
      <c r="C20" s="19" t="s">
        <v>14</v>
      </c>
      <c r="D20" s="19" t="s">
        <v>301</v>
      </c>
      <c r="E20" s="19" t="s">
        <v>270</v>
      </c>
      <c r="F20" s="19" t="s">
        <v>0</v>
      </c>
      <c r="G20" s="19" t="s">
        <v>0</v>
      </c>
      <c r="H20" s="73" t="s">
        <v>0</v>
      </c>
      <c r="I20" s="73" t="s">
        <v>0</v>
      </c>
      <c r="J20" s="73" t="s">
        <v>0</v>
      </c>
      <c r="K20" s="74" t="s">
        <v>0</v>
      </c>
      <c r="L20" s="73" t="s">
        <v>0</v>
      </c>
      <c r="M20" s="21">
        <f t="shared" si="4"/>
        <v>645019596</v>
      </c>
      <c r="N20" s="21">
        <f t="shared" si="5"/>
        <v>333228687</v>
      </c>
      <c r="O20" s="21">
        <f t="shared" si="5"/>
        <v>0</v>
      </c>
    </row>
    <row r="21" spans="1:18" ht="15.75" x14ac:dyDescent="0.2">
      <c r="A21" s="30" t="s">
        <v>109</v>
      </c>
      <c r="B21" s="19" t="s">
        <v>24</v>
      </c>
      <c r="C21" s="19" t="s">
        <v>14</v>
      </c>
      <c r="D21" s="19" t="s">
        <v>301</v>
      </c>
      <c r="E21" s="19" t="s">
        <v>270</v>
      </c>
      <c r="F21" s="19" t="s">
        <v>110</v>
      </c>
      <c r="G21" s="19" t="s">
        <v>0</v>
      </c>
      <c r="H21" s="19" t="s">
        <v>0</v>
      </c>
      <c r="I21" s="19" t="s">
        <v>0</v>
      </c>
      <c r="J21" s="19" t="s">
        <v>0</v>
      </c>
      <c r="K21" s="75" t="s">
        <v>0</v>
      </c>
      <c r="L21" s="19" t="s">
        <v>0</v>
      </c>
      <c r="M21" s="21">
        <f t="shared" si="4"/>
        <v>645019596</v>
      </c>
      <c r="N21" s="21">
        <f t="shared" si="5"/>
        <v>333228687</v>
      </c>
      <c r="O21" s="21">
        <f t="shared" si="5"/>
        <v>0</v>
      </c>
    </row>
    <row r="22" spans="1:18" ht="31.5" x14ac:dyDescent="0.2">
      <c r="A22" s="30" t="s">
        <v>356</v>
      </c>
      <c r="B22" s="19" t="s">
        <v>24</v>
      </c>
      <c r="C22" s="19" t="s">
        <v>14</v>
      </c>
      <c r="D22" s="19" t="s">
        <v>301</v>
      </c>
      <c r="E22" s="19" t="s">
        <v>270</v>
      </c>
      <c r="F22" s="19" t="s">
        <v>110</v>
      </c>
      <c r="G22" s="19" t="s">
        <v>110</v>
      </c>
      <c r="H22" s="19" t="s">
        <v>0</v>
      </c>
      <c r="I22" s="19" t="s">
        <v>0</v>
      </c>
      <c r="J22" s="19" t="s">
        <v>0</v>
      </c>
      <c r="K22" s="75" t="s">
        <v>0</v>
      </c>
      <c r="L22" s="19" t="s">
        <v>0</v>
      </c>
      <c r="M22" s="21">
        <f t="shared" si="4"/>
        <v>645019596</v>
      </c>
      <c r="N22" s="21">
        <f t="shared" si="5"/>
        <v>333228687</v>
      </c>
      <c r="O22" s="21">
        <f t="shared" si="5"/>
        <v>0</v>
      </c>
    </row>
    <row r="23" spans="1:18" ht="47.25" x14ac:dyDescent="0.2">
      <c r="A23" s="18" t="s">
        <v>355</v>
      </c>
      <c r="B23" s="19" t="s">
        <v>24</v>
      </c>
      <c r="C23" s="19" t="s">
        <v>14</v>
      </c>
      <c r="D23" s="19" t="s">
        <v>301</v>
      </c>
      <c r="E23" s="19" t="s">
        <v>270</v>
      </c>
      <c r="F23" s="19" t="s">
        <v>110</v>
      </c>
      <c r="G23" s="19" t="s">
        <v>110</v>
      </c>
      <c r="H23" s="19" t="s">
        <v>300</v>
      </c>
      <c r="I23" s="73" t="s">
        <v>0</v>
      </c>
      <c r="J23" s="73" t="s">
        <v>0</v>
      </c>
      <c r="K23" s="74" t="s">
        <v>0</v>
      </c>
      <c r="L23" s="73" t="s">
        <v>0</v>
      </c>
      <c r="M23" s="21">
        <f t="shared" si="4"/>
        <v>645019596</v>
      </c>
      <c r="N23" s="21">
        <f t="shared" si="5"/>
        <v>333228687</v>
      </c>
      <c r="O23" s="21">
        <f t="shared" si="5"/>
        <v>0</v>
      </c>
    </row>
    <row r="24" spans="1:18" ht="63" x14ac:dyDescent="0.2">
      <c r="A24" s="18" t="s">
        <v>209</v>
      </c>
      <c r="B24" s="19" t="s">
        <v>24</v>
      </c>
      <c r="C24" s="19" t="s">
        <v>14</v>
      </c>
      <c r="D24" s="19" t="s">
        <v>301</v>
      </c>
      <c r="E24" s="19" t="s">
        <v>270</v>
      </c>
      <c r="F24" s="19" t="s">
        <v>110</v>
      </c>
      <c r="G24" s="19" t="s">
        <v>110</v>
      </c>
      <c r="H24" s="19" t="s">
        <v>300</v>
      </c>
      <c r="I24" s="19" t="s">
        <v>203</v>
      </c>
      <c r="J24" s="19" t="s">
        <v>0</v>
      </c>
      <c r="K24" s="75" t="s">
        <v>0</v>
      </c>
      <c r="L24" s="19" t="s">
        <v>0</v>
      </c>
      <c r="M24" s="21">
        <f>M25+M75+M29+M36+M39+M41+M45+M47+M50+M54+M57+M61+M64+M66+M68+M79+M82+M86+M90+M92+M94+M96+M99+M101+M103+M105</f>
        <v>645019596</v>
      </c>
      <c r="N24" s="21">
        <f>N25+N75+N29+N36+N39+N41+N45+N47+N50+N54+N57+N61+N64+N66+N68+N79+N82+N86+N90+N92+N94+N96+N99+N101+N103+N105</f>
        <v>333228687</v>
      </c>
      <c r="O24" s="21">
        <f>O25+O75+O29+O36+O39+O41+O45+O47+O50+O54+O57+O61+O64+O66+O68+O79+O82+O86+O90+O92+O94+O96+O99+O101+O103+O105</f>
        <v>0</v>
      </c>
      <c r="P24" s="31">
        <v>6301695.9500000011</v>
      </c>
      <c r="Q24" s="31">
        <v>3332286.87</v>
      </c>
      <c r="R24" s="31">
        <v>0</v>
      </c>
    </row>
    <row r="25" spans="1:18" ht="15.75" x14ac:dyDescent="0.2">
      <c r="A25" s="18" t="s">
        <v>172</v>
      </c>
      <c r="B25" s="19" t="s">
        <v>0</v>
      </c>
      <c r="C25" s="19" t="s">
        <v>0</v>
      </c>
      <c r="D25" s="19" t="s">
        <v>0</v>
      </c>
      <c r="E25" s="19" t="s">
        <v>0</v>
      </c>
      <c r="F25" s="19" t="s">
        <v>0</v>
      </c>
      <c r="G25" s="19" t="s">
        <v>0</v>
      </c>
      <c r="H25" s="19" t="s">
        <v>0</v>
      </c>
      <c r="I25" s="19" t="s">
        <v>0</v>
      </c>
      <c r="J25" s="19" t="s">
        <v>0</v>
      </c>
      <c r="K25" s="75" t="s">
        <v>0</v>
      </c>
      <c r="L25" s="19" t="s">
        <v>0</v>
      </c>
      <c r="M25" s="21">
        <f>M26+M27+M28</f>
        <v>0</v>
      </c>
      <c r="N25" s="21">
        <f t="shared" ref="N25:O25" si="6">N26+N27+N28</f>
        <v>31680000</v>
      </c>
      <c r="O25" s="21">
        <f t="shared" si="6"/>
        <v>0</v>
      </c>
    </row>
    <row r="26" spans="1:18" s="40" customFormat="1" ht="63" x14ac:dyDescent="0.2">
      <c r="A26" s="16" t="s">
        <v>342</v>
      </c>
      <c r="B26" s="7" t="s">
        <v>24</v>
      </c>
      <c r="C26" s="7" t="s">
        <v>14</v>
      </c>
      <c r="D26" s="7" t="s">
        <v>301</v>
      </c>
      <c r="E26" s="7" t="s">
        <v>270</v>
      </c>
      <c r="F26" s="7" t="s">
        <v>110</v>
      </c>
      <c r="G26" s="7" t="s">
        <v>110</v>
      </c>
      <c r="H26" s="7" t="s">
        <v>300</v>
      </c>
      <c r="I26" s="7" t="s">
        <v>203</v>
      </c>
      <c r="J26" s="8" t="s">
        <v>374</v>
      </c>
      <c r="K26" s="76">
        <v>63</v>
      </c>
      <c r="L26" s="8" t="s">
        <v>55</v>
      </c>
      <c r="M26" s="77">
        <v>0</v>
      </c>
      <c r="N26" s="77">
        <v>9900000</v>
      </c>
      <c r="O26" s="77">
        <v>0</v>
      </c>
      <c r="P26" s="46"/>
      <c r="Q26" s="46"/>
      <c r="R26" s="46"/>
    </row>
    <row r="27" spans="1:18" s="40" customFormat="1" ht="63" x14ac:dyDescent="0.2">
      <c r="A27" s="16" t="s">
        <v>341</v>
      </c>
      <c r="B27" s="7" t="s">
        <v>24</v>
      </c>
      <c r="C27" s="7" t="s">
        <v>14</v>
      </c>
      <c r="D27" s="7" t="s">
        <v>301</v>
      </c>
      <c r="E27" s="7" t="s">
        <v>270</v>
      </c>
      <c r="F27" s="7" t="s">
        <v>110</v>
      </c>
      <c r="G27" s="7" t="s">
        <v>110</v>
      </c>
      <c r="H27" s="7" t="s">
        <v>300</v>
      </c>
      <c r="I27" s="7" t="s">
        <v>203</v>
      </c>
      <c r="J27" s="8" t="s">
        <v>374</v>
      </c>
      <c r="K27" s="76">
        <v>110</v>
      </c>
      <c r="L27" s="8" t="s">
        <v>55</v>
      </c>
      <c r="M27" s="77">
        <v>0</v>
      </c>
      <c r="N27" s="77">
        <v>9900000</v>
      </c>
      <c r="O27" s="77">
        <v>0</v>
      </c>
      <c r="P27" s="46"/>
      <c r="Q27" s="46"/>
      <c r="R27" s="46"/>
    </row>
    <row r="28" spans="1:18" s="40" customFormat="1" ht="63" x14ac:dyDescent="0.2">
      <c r="A28" s="16" t="s">
        <v>302</v>
      </c>
      <c r="B28" s="7" t="s">
        <v>24</v>
      </c>
      <c r="C28" s="7" t="s">
        <v>14</v>
      </c>
      <c r="D28" s="7" t="s">
        <v>301</v>
      </c>
      <c r="E28" s="7" t="s">
        <v>270</v>
      </c>
      <c r="F28" s="7" t="s">
        <v>110</v>
      </c>
      <c r="G28" s="7" t="s">
        <v>110</v>
      </c>
      <c r="H28" s="7" t="s">
        <v>300</v>
      </c>
      <c r="I28" s="7" t="s">
        <v>203</v>
      </c>
      <c r="J28" s="8" t="s">
        <v>374</v>
      </c>
      <c r="K28" s="76">
        <v>120</v>
      </c>
      <c r="L28" s="8" t="s">
        <v>55</v>
      </c>
      <c r="M28" s="77">
        <v>0</v>
      </c>
      <c r="N28" s="77">
        <v>11880000</v>
      </c>
      <c r="O28" s="77">
        <v>0</v>
      </c>
      <c r="P28" s="46"/>
      <c r="Q28" s="46"/>
      <c r="R28" s="46"/>
    </row>
    <row r="29" spans="1:18" ht="15.75" x14ac:dyDescent="0.2">
      <c r="A29" s="18" t="s">
        <v>371</v>
      </c>
      <c r="B29" s="19" t="s">
        <v>0</v>
      </c>
      <c r="C29" s="19" t="s">
        <v>0</v>
      </c>
      <c r="D29" s="19" t="s">
        <v>0</v>
      </c>
      <c r="E29" s="19" t="s">
        <v>0</v>
      </c>
      <c r="F29" s="19" t="s">
        <v>0</v>
      </c>
      <c r="G29" s="19" t="s">
        <v>0</v>
      </c>
      <c r="H29" s="19" t="s">
        <v>0</v>
      </c>
      <c r="I29" s="19" t="s">
        <v>0</v>
      </c>
      <c r="J29" s="20" t="s">
        <v>0</v>
      </c>
      <c r="K29" s="28"/>
      <c r="L29" s="20" t="s">
        <v>0</v>
      </c>
      <c r="M29" s="21">
        <f>M30+M31+M32+M33+M34+M35</f>
        <v>81275409.449999988</v>
      </c>
      <c r="N29" s="21">
        <f t="shared" ref="N29:O29" si="7">N30+N31+N32+N33+N34+N35</f>
        <v>46879771.25</v>
      </c>
      <c r="O29" s="21">
        <f t="shared" si="7"/>
        <v>0</v>
      </c>
    </row>
    <row r="30" spans="1:18" s="40" customFormat="1" ht="47.25" x14ac:dyDescent="0.2">
      <c r="A30" s="16" t="s">
        <v>348</v>
      </c>
      <c r="B30" s="7" t="s">
        <v>24</v>
      </c>
      <c r="C30" s="7" t="s">
        <v>14</v>
      </c>
      <c r="D30" s="7" t="s">
        <v>301</v>
      </c>
      <c r="E30" s="7" t="s">
        <v>270</v>
      </c>
      <c r="F30" s="7" t="s">
        <v>110</v>
      </c>
      <c r="G30" s="7" t="s">
        <v>110</v>
      </c>
      <c r="H30" s="7" t="s">
        <v>300</v>
      </c>
      <c r="I30" s="7" t="s">
        <v>203</v>
      </c>
      <c r="J30" s="8" t="s">
        <v>374</v>
      </c>
      <c r="K30" s="76">
        <v>66.02</v>
      </c>
      <c r="L30" s="8" t="s">
        <v>55</v>
      </c>
      <c r="M30" s="77">
        <v>0</v>
      </c>
      <c r="N30" s="77">
        <v>14704771.25</v>
      </c>
      <c r="O30" s="77">
        <v>0</v>
      </c>
      <c r="P30" s="46"/>
      <c r="Q30" s="46"/>
      <c r="R30" s="46"/>
    </row>
    <row r="31" spans="1:18" s="40" customFormat="1" ht="47.25" x14ac:dyDescent="0.2">
      <c r="A31" s="16" t="s">
        <v>327</v>
      </c>
      <c r="B31" s="7" t="s">
        <v>24</v>
      </c>
      <c r="C31" s="7" t="s">
        <v>14</v>
      </c>
      <c r="D31" s="7" t="s">
        <v>301</v>
      </c>
      <c r="E31" s="7" t="s">
        <v>270</v>
      </c>
      <c r="F31" s="7" t="s">
        <v>110</v>
      </c>
      <c r="G31" s="7" t="s">
        <v>110</v>
      </c>
      <c r="H31" s="7" t="s">
        <v>300</v>
      </c>
      <c r="I31" s="7" t="s">
        <v>203</v>
      </c>
      <c r="J31" s="8" t="s">
        <v>247</v>
      </c>
      <c r="K31" s="76">
        <v>10522</v>
      </c>
      <c r="L31" s="8" t="s">
        <v>61</v>
      </c>
      <c r="M31" s="77">
        <v>32450551.34</v>
      </c>
      <c r="N31" s="77">
        <v>0</v>
      </c>
      <c r="O31" s="77">
        <v>0</v>
      </c>
      <c r="P31" s="46"/>
      <c r="Q31" s="46"/>
      <c r="R31" s="46"/>
    </row>
    <row r="32" spans="1:18" s="40" customFormat="1" ht="47.25" x14ac:dyDescent="0.2">
      <c r="A32" s="16" t="s">
        <v>326</v>
      </c>
      <c r="B32" s="7" t="s">
        <v>24</v>
      </c>
      <c r="C32" s="7" t="s">
        <v>14</v>
      </c>
      <c r="D32" s="7" t="s">
        <v>301</v>
      </c>
      <c r="E32" s="7" t="s">
        <v>270</v>
      </c>
      <c r="F32" s="7" t="s">
        <v>110</v>
      </c>
      <c r="G32" s="7" t="s">
        <v>110</v>
      </c>
      <c r="H32" s="7" t="s">
        <v>300</v>
      </c>
      <c r="I32" s="7" t="s">
        <v>203</v>
      </c>
      <c r="J32" s="8" t="s">
        <v>374</v>
      </c>
      <c r="K32" s="76">
        <v>42.38</v>
      </c>
      <c r="L32" s="8" t="s">
        <v>61</v>
      </c>
      <c r="M32" s="77">
        <v>8751456.5999999996</v>
      </c>
      <c r="N32" s="77">
        <v>0</v>
      </c>
      <c r="O32" s="77">
        <v>0</v>
      </c>
      <c r="P32" s="46"/>
      <c r="Q32" s="46"/>
      <c r="R32" s="46"/>
    </row>
    <row r="33" spans="1:18" s="40" customFormat="1" ht="47.25" x14ac:dyDescent="0.2">
      <c r="A33" s="16" t="s">
        <v>325</v>
      </c>
      <c r="B33" s="7" t="s">
        <v>24</v>
      </c>
      <c r="C33" s="7" t="s">
        <v>14</v>
      </c>
      <c r="D33" s="7" t="s">
        <v>301</v>
      </c>
      <c r="E33" s="7" t="s">
        <v>270</v>
      </c>
      <c r="F33" s="7" t="s">
        <v>110</v>
      </c>
      <c r="G33" s="7" t="s">
        <v>110</v>
      </c>
      <c r="H33" s="7" t="s">
        <v>300</v>
      </c>
      <c r="I33" s="7" t="s">
        <v>203</v>
      </c>
      <c r="J33" s="8" t="s">
        <v>374</v>
      </c>
      <c r="K33" s="76">
        <v>25</v>
      </c>
      <c r="L33" s="8" t="s">
        <v>55</v>
      </c>
      <c r="M33" s="77">
        <v>0</v>
      </c>
      <c r="N33" s="77">
        <v>32175000</v>
      </c>
      <c r="O33" s="77">
        <v>0</v>
      </c>
      <c r="P33" s="46"/>
      <c r="Q33" s="46"/>
      <c r="R33" s="46"/>
    </row>
    <row r="34" spans="1:18" s="40" customFormat="1" ht="47.25" x14ac:dyDescent="0.2">
      <c r="A34" s="16" t="s">
        <v>324</v>
      </c>
      <c r="B34" s="7" t="s">
        <v>24</v>
      </c>
      <c r="C34" s="7" t="s">
        <v>14</v>
      </c>
      <c r="D34" s="7" t="s">
        <v>301</v>
      </c>
      <c r="E34" s="7" t="s">
        <v>270</v>
      </c>
      <c r="F34" s="7" t="s">
        <v>110</v>
      </c>
      <c r="G34" s="7" t="s">
        <v>110</v>
      </c>
      <c r="H34" s="7" t="s">
        <v>300</v>
      </c>
      <c r="I34" s="7" t="s">
        <v>203</v>
      </c>
      <c r="J34" s="8" t="s">
        <v>247</v>
      </c>
      <c r="K34" s="76">
        <v>5124</v>
      </c>
      <c r="L34" s="8" t="s">
        <v>61</v>
      </c>
      <c r="M34" s="77">
        <v>24809841.41</v>
      </c>
      <c r="N34" s="77">
        <v>0</v>
      </c>
      <c r="O34" s="77">
        <v>0</v>
      </c>
      <c r="P34" s="46"/>
      <c r="Q34" s="46"/>
      <c r="R34" s="46"/>
    </row>
    <row r="35" spans="1:18" s="40" customFormat="1" ht="47.25" x14ac:dyDescent="0.2">
      <c r="A35" s="16" t="s">
        <v>305</v>
      </c>
      <c r="B35" s="7" t="s">
        <v>24</v>
      </c>
      <c r="C35" s="7" t="s">
        <v>14</v>
      </c>
      <c r="D35" s="7" t="s">
        <v>301</v>
      </c>
      <c r="E35" s="7" t="s">
        <v>270</v>
      </c>
      <c r="F35" s="7" t="s">
        <v>110</v>
      </c>
      <c r="G35" s="7" t="s">
        <v>110</v>
      </c>
      <c r="H35" s="7" t="s">
        <v>300</v>
      </c>
      <c r="I35" s="7" t="s">
        <v>203</v>
      </c>
      <c r="J35" s="8" t="s">
        <v>374</v>
      </c>
      <c r="K35" s="76">
        <v>2.4</v>
      </c>
      <c r="L35" s="8" t="s">
        <v>61</v>
      </c>
      <c r="M35" s="77">
        <v>15263560.1</v>
      </c>
      <c r="N35" s="77">
        <v>0</v>
      </c>
      <c r="O35" s="77">
        <v>0</v>
      </c>
      <c r="P35" s="46"/>
      <c r="Q35" s="46"/>
      <c r="R35" s="46"/>
    </row>
    <row r="36" spans="1:18" ht="15.75" x14ac:dyDescent="0.2">
      <c r="A36" s="18" t="s">
        <v>173</v>
      </c>
      <c r="B36" s="19" t="s">
        <v>0</v>
      </c>
      <c r="C36" s="19" t="s">
        <v>0</v>
      </c>
      <c r="D36" s="19" t="s">
        <v>0</v>
      </c>
      <c r="E36" s="19" t="s">
        <v>0</v>
      </c>
      <c r="F36" s="19" t="s">
        <v>0</v>
      </c>
      <c r="G36" s="19" t="s">
        <v>0</v>
      </c>
      <c r="H36" s="19" t="s">
        <v>0</v>
      </c>
      <c r="I36" s="19" t="s">
        <v>0</v>
      </c>
      <c r="J36" s="20" t="s">
        <v>0</v>
      </c>
      <c r="K36" s="28" t="s">
        <v>0</v>
      </c>
      <c r="L36" s="20" t="s">
        <v>0</v>
      </c>
      <c r="M36" s="21">
        <f>M37+M38</f>
        <v>31824118.120000001</v>
      </c>
      <c r="N36" s="21">
        <f t="shared" ref="N36:O36" si="8">N37+N38</f>
        <v>16335000</v>
      </c>
      <c r="O36" s="21">
        <f t="shared" si="8"/>
        <v>0</v>
      </c>
    </row>
    <row r="37" spans="1:18" s="40" customFormat="1" ht="47.25" x14ac:dyDescent="0.2">
      <c r="A37" s="16" t="s">
        <v>353</v>
      </c>
      <c r="B37" s="7" t="s">
        <v>24</v>
      </c>
      <c r="C37" s="7" t="s">
        <v>14</v>
      </c>
      <c r="D37" s="7" t="s">
        <v>301</v>
      </c>
      <c r="E37" s="7" t="s">
        <v>270</v>
      </c>
      <c r="F37" s="7" t="s">
        <v>110</v>
      </c>
      <c r="G37" s="7" t="s">
        <v>110</v>
      </c>
      <c r="H37" s="7" t="s">
        <v>300</v>
      </c>
      <c r="I37" s="7" t="s">
        <v>203</v>
      </c>
      <c r="J37" s="8" t="s">
        <v>247</v>
      </c>
      <c r="K37" s="76">
        <v>6062</v>
      </c>
      <c r="L37" s="8" t="s">
        <v>61</v>
      </c>
      <c r="M37" s="77">
        <v>31824118.120000001</v>
      </c>
      <c r="N37" s="77">
        <v>0</v>
      </c>
      <c r="O37" s="77">
        <v>0</v>
      </c>
      <c r="P37" s="46"/>
      <c r="Q37" s="46"/>
      <c r="R37" s="46"/>
    </row>
    <row r="38" spans="1:18" s="40" customFormat="1" ht="47.25" x14ac:dyDescent="0.2">
      <c r="A38" s="16" t="s">
        <v>340</v>
      </c>
      <c r="B38" s="7" t="s">
        <v>24</v>
      </c>
      <c r="C38" s="7" t="s">
        <v>14</v>
      </c>
      <c r="D38" s="7" t="s">
        <v>301</v>
      </c>
      <c r="E38" s="7" t="s">
        <v>270</v>
      </c>
      <c r="F38" s="7" t="s">
        <v>110</v>
      </c>
      <c r="G38" s="7" t="s">
        <v>110</v>
      </c>
      <c r="H38" s="7" t="s">
        <v>300</v>
      </c>
      <c r="I38" s="7" t="s">
        <v>203</v>
      </c>
      <c r="J38" s="8" t="s">
        <v>374</v>
      </c>
      <c r="K38" s="76">
        <v>65</v>
      </c>
      <c r="L38" s="8" t="s">
        <v>55</v>
      </c>
      <c r="M38" s="77">
        <v>0</v>
      </c>
      <c r="N38" s="77">
        <v>16335000</v>
      </c>
      <c r="O38" s="77">
        <v>0</v>
      </c>
      <c r="P38" s="46"/>
      <c r="Q38" s="46"/>
      <c r="R38" s="46"/>
    </row>
    <row r="39" spans="1:18" ht="15.75" x14ac:dyDescent="0.2">
      <c r="A39" s="18" t="s">
        <v>380</v>
      </c>
      <c r="B39" s="19" t="s">
        <v>0</v>
      </c>
      <c r="C39" s="19" t="s">
        <v>0</v>
      </c>
      <c r="D39" s="19" t="s">
        <v>0</v>
      </c>
      <c r="E39" s="19" t="s">
        <v>0</v>
      </c>
      <c r="F39" s="19" t="s">
        <v>0</v>
      </c>
      <c r="G39" s="19" t="s">
        <v>0</v>
      </c>
      <c r="H39" s="19" t="s">
        <v>0</v>
      </c>
      <c r="I39" s="19" t="s">
        <v>0</v>
      </c>
      <c r="J39" s="20" t="s">
        <v>0</v>
      </c>
      <c r="K39" s="28" t="s">
        <v>0</v>
      </c>
      <c r="L39" s="20" t="s">
        <v>0</v>
      </c>
      <c r="M39" s="21">
        <f>M40</f>
        <v>7922150.6399999997</v>
      </c>
      <c r="N39" s="21">
        <f t="shared" ref="N39:O39" si="9">N40</f>
        <v>0</v>
      </c>
      <c r="O39" s="21">
        <f t="shared" si="9"/>
        <v>0</v>
      </c>
    </row>
    <row r="40" spans="1:18" s="40" customFormat="1" ht="47.25" x14ac:dyDescent="0.2">
      <c r="A40" s="16" t="s">
        <v>347</v>
      </c>
      <c r="B40" s="7" t="s">
        <v>24</v>
      </c>
      <c r="C40" s="7" t="s">
        <v>14</v>
      </c>
      <c r="D40" s="7" t="s">
        <v>301</v>
      </c>
      <c r="E40" s="7" t="s">
        <v>270</v>
      </c>
      <c r="F40" s="7" t="s">
        <v>110</v>
      </c>
      <c r="G40" s="7" t="s">
        <v>110</v>
      </c>
      <c r="H40" s="7" t="s">
        <v>300</v>
      </c>
      <c r="I40" s="7" t="s">
        <v>203</v>
      </c>
      <c r="J40" s="8" t="s">
        <v>247</v>
      </c>
      <c r="K40" s="76">
        <v>1603</v>
      </c>
      <c r="L40" s="8" t="s">
        <v>61</v>
      </c>
      <c r="M40" s="77">
        <v>7922150.6399999997</v>
      </c>
      <c r="N40" s="77">
        <v>0</v>
      </c>
      <c r="O40" s="77">
        <v>0</v>
      </c>
      <c r="P40" s="46"/>
      <c r="Q40" s="46"/>
      <c r="R40" s="46"/>
    </row>
    <row r="41" spans="1:18" ht="15.75" x14ac:dyDescent="0.2">
      <c r="A41" s="18" t="s">
        <v>175</v>
      </c>
      <c r="B41" s="19" t="s">
        <v>0</v>
      </c>
      <c r="C41" s="19" t="s">
        <v>0</v>
      </c>
      <c r="D41" s="19" t="s">
        <v>0</v>
      </c>
      <c r="E41" s="19" t="s">
        <v>0</v>
      </c>
      <c r="F41" s="19" t="s">
        <v>0</v>
      </c>
      <c r="G41" s="19" t="s">
        <v>0</v>
      </c>
      <c r="H41" s="19" t="s">
        <v>0</v>
      </c>
      <c r="I41" s="19" t="s">
        <v>0</v>
      </c>
      <c r="J41" s="20" t="s">
        <v>0</v>
      </c>
      <c r="K41" s="28" t="s">
        <v>0</v>
      </c>
      <c r="L41" s="20" t="s">
        <v>0</v>
      </c>
      <c r="M41" s="21">
        <f>M42+M43+M44</f>
        <v>50099121.969999999</v>
      </c>
      <c r="N41" s="21">
        <f t="shared" ref="N41:O41" si="10">N42+N43+N44</f>
        <v>0</v>
      </c>
      <c r="O41" s="21">
        <f t="shared" si="10"/>
        <v>0</v>
      </c>
    </row>
    <row r="42" spans="1:18" s="40" customFormat="1" ht="47.25" x14ac:dyDescent="0.2">
      <c r="A42" s="16" t="s">
        <v>346</v>
      </c>
      <c r="B42" s="7" t="s">
        <v>24</v>
      </c>
      <c r="C42" s="7" t="s">
        <v>14</v>
      </c>
      <c r="D42" s="7" t="s">
        <v>301</v>
      </c>
      <c r="E42" s="7" t="s">
        <v>270</v>
      </c>
      <c r="F42" s="7" t="s">
        <v>110</v>
      </c>
      <c r="G42" s="7" t="s">
        <v>110</v>
      </c>
      <c r="H42" s="7" t="s">
        <v>300</v>
      </c>
      <c r="I42" s="7" t="s">
        <v>203</v>
      </c>
      <c r="J42" s="8" t="s">
        <v>247</v>
      </c>
      <c r="K42" s="76">
        <v>4000</v>
      </c>
      <c r="L42" s="8" t="s">
        <v>61</v>
      </c>
      <c r="M42" s="77">
        <v>21134408.890000001</v>
      </c>
      <c r="N42" s="77">
        <v>0</v>
      </c>
      <c r="O42" s="77">
        <v>0</v>
      </c>
      <c r="P42" s="46"/>
      <c r="Q42" s="46"/>
      <c r="R42" s="46"/>
    </row>
    <row r="43" spans="1:18" s="40" customFormat="1" ht="47.25" x14ac:dyDescent="0.2">
      <c r="A43" s="16" t="s">
        <v>345</v>
      </c>
      <c r="B43" s="7" t="s">
        <v>24</v>
      </c>
      <c r="C43" s="7" t="s">
        <v>14</v>
      </c>
      <c r="D43" s="7" t="s">
        <v>301</v>
      </c>
      <c r="E43" s="7" t="s">
        <v>270</v>
      </c>
      <c r="F43" s="7" t="s">
        <v>110</v>
      </c>
      <c r="G43" s="7" t="s">
        <v>110</v>
      </c>
      <c r="H43" s="7" t="s">
        <v>300</v>
      </c>
      <c r="I43" s="7" t="s">
        <v>203</v>
      </c>
      <c r="J43" s="8" t="s">
        <v>247</v>
      </c>
      <c r="K43" s="76">
        <v>1591</v>
      </c>
      <c r="L43" s="8" t="s">
        <v>61</v>
      </c>
      <c r="M43" s="77">
        <v>8883459.7799999993</v>
      </c>
      <c r="N43" s="77">
        <v>0</v>
      </c>
      <c r="O43" s="77">
        <v>0</v>
      </c>
      <c r="P43" s="46"/>
      <c r="Q43" s="46"/>
      <c r="R43" s="46"/>
    </row>
    <row r="44" spans="1:18" s="40" customFormat="1" ht="47.25" x14ac:dyDescent="0.2">
      <c r="A44" s="16" t="s">
        <v>344</v>
      </c>
      <c r="B44" s="7" t="s">
        <v>24</v>
      </c>
      <c r="C44" s="7" t="s">
        <v>14</v>
      </c>
      <c r="D44" s="7" t="s">
        <v>301</v>
      </c>
      <c r="E44" s="7" t="s">
        <v>270</v>
      </c>
      <c r="F44" s="7" t="s">
        <v>110</v>
      </c>
      <c r="G44" s="7" t="s">
        <v>110</v>
      </c>
      <c r="H44" s="7" t="s">
        <v>300</v>
      </c>
      <c r="I44" s="7" t="s">
        <v>203</v>
      </c>
      <c r="J44" s="8" t="s">
        <v>247</v>
      </c>
      <c r="K44" s="76">
        <v>4180</v>
      </c>
      <c r="L44" s="8" t="s">
        <v>61</v>
      </c>
      <c r="M44" s="77">
        <v>20081253.300000001</v>
      </c>
      <c r="N44" s="77">
        <v>0</v>
      </c>
      <c r="O44" s="77">
        <v>0</v>
      </c>
      <c r="P44" s="46"/>
      <c r="Q44" s="46"/>
      <c r="R44" s="46"/>
    </row>
    <row r="45" spans="1:18" ht="15.75" x14ac:dyDescent="0.2">
      <c r="A45" s="18" t="s">
        <v>391</v>
      </c>
      <c r="B45" s="19" t="s">
        <v>0</v>
      </c>
      <c r="C45" s="19" t="s">
        <v>0</v>
      </c>
      <c r="D45" s="19" t="s">
        <v>0</v>
      </c>
      <c r="E45" s="19" t="s">
        <v>0</v>
      </c>
      <c r="F45" s="19" t="s">
        <v>0</v>
      </c>
      <c r="G45" s="19" t="s">
        <v>0</v>
      </c>
      <c r="H45" s="19" t="s">
        <v>0</v>
      </c>
      <c r="I45" s="19" t="s">
        <v>0</v>
      </c>
      <c r="J45" s="20" t="s">
        <v>0</v>
      </c>
      <c r="K45" s="28" t="s">
        <v>0</v>
      </c>
      <c r="L45" s="20" t="s">
        <v>0</v>
      </c>
      <c r="M45" s="21">
        <f>M46</f>
        <v>0</v>
      </c>
      <c r="N45" s="21">
        <f t="shared" ref="N45:O45" si="11">N46</f>
        <v>5445000</v>
      </c>
      <c r="O45" s="21">
        <f t="shared" si="11"/>
        <v>0</v>
      </c>
    </row>
    <row r="46" spans="1:18" s="40" customFormat="1" ht="47.25" x14ac:dyDescent="0.2">
      <c r="A46" s="16" t="s">
        <v>343</v>
      </c>
      <c r="B46" s="7" t="s">
        <v>24</v>
      </c>
      <c r="C46" s="7" t="s">
        <v>14</v>
      </c>
      <c r="D46" s="7" t="s">
        <v>301</v>
      </c>
      <c r="E46" s="7" t="s">
        <v>270</v>
      </c>
      <c r="F46" s="7" t="s">
        <v>110</v>
      </c>
      <c r="G46" s="7" t="s">
        <v>110</v>
      </c>
      <c r="H46" s="7" t="s">
        <v>300</v>
      </c>
      <c r="I46" s="7" t="s">
        <v>203</v>
      </c>
      <c r="J46" s="8" t="s">
        <v>247</v>
      </c>
      <c r="K46" s="76">
        <v>1096</v>
      </c>
      <c r="L46" s="8" t="s">
        <v>55</v>
      </c>
      <c r="M46" s="77">
        <v>0</v>
      </c>
      <c r="N46" s="77">
        <v>5445000</v>
      </c>
      <c r="O46" s="77">
        <v>0</v>
      </c>
      <c r="P46" s="46"/>
      <c r="Q46" s="46"/>
      <c r="R46" s="46"/>
    </row>
    <row r="47" spans="1:18" ht="15.75" x14ac:dyDescent="0.2">
      <c r="A47" s="18" t="s">
        <v>377</v>
      </c>
      <c r="B47" s="19" t="s">
        <v>0</v>
      </c>
      <c r="C47" s="19" t="s">
        <v>0</v>
      </c>
      <c r="D47" s="19" t="s">
        <v>0</v>
      </c>
      <c r="E47" s="19" t="s">
        <v>0</v>
      </c>
      <c r="F47" s="19" t="s">
        <v>0</v>
      </c>
      <c r="G47" s="19" t="s">
        <v>0</v>
      </c>
      <c r="H47" s="19" t="s">
        <v>0</v>
      </c>
      <c r="I47" s="19" t="s">
        <v>0</v>
      </c>
      <c r="J47" s="20" t="s">
        <v>0</v>
      </c>
      <c r="K47" s="28" t="s">
        <v>0</v>
      </c>
      <c r="L47" s="20" t="s">
        <v>0</v>
      </c>
      <c r="M47" s="21">
        <f>M48+M49</f>
        <v>11295947.26</v>
      </c>
      <c r="N47" s="21">
        <f t="shared" ref="N47:O47" si="12">N48+N49</f>
        <v>21715506.359999999</v>
      </c>
      <c r="O47" s="21">
        <f t="shared" si="12"/>
        <v>0</v>
      </c>
    </row>
    <row r="48" spans="1:18" s="40" customFormat="1" ht="47.25" x14ac:dyDescent="0.2">
      <c r="A48" s="16" t="s">
        <v>336</v>
      </c>
      <c r="B48" s="7" t="s">
        <v>24</v>
      </c>
      <c r="C48" s="7" t="s">
        <v>14</v>
      </c>
      <c r="D48" s="7" t="s">
        <v>301</v>
      </c>
      <c r="E48" s="7" t="s">
        <v>270</v>
      </c>
      <c r="F48" s="7" t="s">
        <v>110</v>
      </c>
      <c r="G48" s="7" t="s">
        <v>110</v>
      </c>
      <c r="H48" s="7" t="s">
        <v>300</v>
      </c>
      <c r="I48" s="7" t="s">
        <v>203</v>
      </c>
      <c r="J48" s="8" t="s">
        <v>374</v>
      </c>
      <c r="K48" s="76">
        <v>6.5</v>
      </c>
      <c r="L48" s="8" t="s">
        <v>55</v>
      </c>
      <c r="M48" s="77">
        <v>0</v>
      </c>
      <c r="N48" s="77">
        <v>21715506.359999999</v>
      </c>
      <c r="O48" s="77">
        <v>0</v>
      </c>
      <c r="P48" s="46"/>
      <c r="Q48" s="46"/>
      <c r="R48" s="46"/>
    </row>
    <row r="49" spans="1:18" s="40" customFormat="1" ht="47.25" x14ac:dyDescent="0.2">
      <c r="A49" s="16" t="s">
        <v>335</v>
      </c>
      <c r="B49" s="7" t="s">
        <v>24</v>
      </c>
      <c r="C49" s="7" t="s">
        <v>14</v>
      </c>
      <c r="D49" s="7" t="s">
        <v>301</v>
      </c>
      <c r="E49" s="7" t="s">
        <v>270</v>
      </c>
      <c r="F49" s="7" t="s">
        <v>110</v>
      </c>
      <c r="G49" s="7" t="s">
        <v>110</v>
      </c>
      <c r="H49" s="7" t="s">
        <v>300</v>
      </c>
      <c r="I49" s="7" t="s">
        <v>203</v>
      </c>
      <c r="J49" s="8" t="s">
        <v>374</v>
      </c>
      <c r="K49" s="76">
        <v>25</v>
      </c>
      <c r="L49" s="8" t="s">
        <v>61</v>
      </c>
      <c r="M49" s="77">
        <v>11295947.26</v>
      </c>
      <c r="N49" s="77">
        <v>0</v>
      </c>
      <c r="O49" s="77">
        <v>0</v>
      </c>
      <c r="P49" s="46"/>
      <c r="Q49" s="46"/>
      <c r="R49" s="46"/>
    </row>
    <row r="50" spans="1:18" ht="15.75" x14ac:dyDescent="0.2">
      <c r="A50" s="18" t="s">
        <v>176</v>
      </c>
      <c r="B50" s="19" t="s">
        <v>0</v>
      </c>
      <c r="C50" s="19" t="s">
        <v>0</v>
      </c>
      <c r="D50" s="19" t="s">
        <v>0</v>
      </c>
      <c r="E50" s="19" t="s">
        <v>0</v>
      </c>
      <c r="F50" s="19" t="s">
        <v>0</v>
      </c>
      <c r="G50" s="19" t="s">
        <v>0</v>
      </c>
      <c r="H50" s="19" t="s">
        <v>0</v>
      </c>
      <c r="I50" s="19" t="s">
        <v>0</v>
      </c>
      <c r="J50" s="20" t="s">
        <v>0</v>
      </c>
      <c r="K50" s="28" t="s">
        <v>0</v>
      </c>
      <c r="L50" s="20" t="s">
        <v>0</v>
      </c>
      <c r="M50" s="21">
        <f>M51+M52+M53</f>
        <v>9924257.8200000003</v>
      </c>
      <c r="N50" s="21">
        <f t="shared" ref="N50:O50" si="13">N51+N52+N53</f>
        <v>20966007.66</v>
      </c>
      <c r="O50" s="21">
        <f t="shared" si="13"/>
        <v>0</v>
      </c>
    </row>
    <row r="51" spans="1:18" s="40" customFormat="1" ht="47.25" x14ac:dyDescent="0.2">
      <c r="A51" s="16" t="s">
        <v>354</v>
      </c>
      <c r="B51" s="7" t="s">
        <v>24</v>
      </c>
      <c r="C51" s="7" t="s">
        <v>14</v>
      </c>
      <c r="D51" s="7" t="s">
        <v>301</v>
      </c>
      <c r="E51" s="7" t="s">
        <v>270</v>
      </c>
      <c r="F51" s="7" t="s">
        <v>110</v>
      </c>
      <c r="G51" s="7" t="s">
        <v>110</v>
      </c>
      <c r="H51" s="7" t="s">
        <v>300</v>
      </c>
      <c r="I51" s="7" t="s">
        <v>203</v>
      </c>
      <c r="J51" s="8" t="s">
        <v>247</v>
      </c>
      <c r="K51" s="76">
        <v>1335</v>
      </c>
      <c r="L51" s="8" t="s">
        <v>55</v>
      </c>
      <c r="M51" s="77">
        <v>0</v>
      </c>
      <c r="N51" s="77">
        <v>9567098.5600000005</v>
      </c>
      <c r="O51" s="77">
        <v>0</v>
      </c>
      <c r="P51" s="46"/>
      <c r="Q51" s="46"/>
      <c r="R51" s="46"/>
    </row>
    <row r="52" spans="1:18" s="40" customFormat="1" ht="47.25" x14ac:dyDescent="0.2">
      <c r="A52" s="16" t="s">
        <v>352</v>
      </c>
      <c r="B52" s="7" t="s">
        <v>24</v>
      </c>
      <c r="C52" s="7" t="s">
        <v>14</v>
      </c>
      <c r="D52" s="7" t="s">
        <v>301</v>
      </c>
      <c r="E52" s="7" t="s">
        <v>270</v>
      </c>
      <c r="F52" s="7" t="s">
        <v>110</v>
      </c>
      <c r="G52" s="7" t="s">
        <v>110</v>
      </c>
      <c r="H52" s="7" t="s">
        <v>300</v>
      </c>
      <c r="I52" s="7" t="s">
        <v>203</v>
      </c>
      <c r="J52" s="8" t="s">
        <v>374</v>
      </c>
      <c r="K52" s="76">
        <v>6.5</v>
      </c>
      <c r="L52" s="8" t="s">
        <v>55</v>
      </c>
      <c r="M52" s="77">
        <v>0</v>
      </c>
      <c r="N52" s="77">
        <v>11398909.1</v>
      </c>
      <c r="O52" s="77">
        <v>0</v>
      </c>
      <c r="P52" s="46"/>
      <c r="Q52" s="46"/>
      <c r="R52" s="46"/>
    </row>
    <row r="53" spans="1:18" s="40" customFormat="1" ht="63" x14ac:dyDescent="0.2">
      <c r="A53" s="16" t="s">
        <v>350</v>
      </c>
      <c r="B53" s="7" t="s">
        <v>24</v>
      </c>
      <c r="C53" s="7" t="s">
        <v>14</v>
      </c>
      <c r="D53" s="7" t="s">
        <v>301</v>
      </c>
      <c r="E53" s="7" t="s">
        <v>270</v>
      </c>
      <c r="F53" s="7" t="s">
        <v>110</v>
      </c>
      <c r="G53" s="7" t="s">
        <v>110</v>
      </c>
      <c r="H53" s="7" t="s">
        <v>300</v>
      </c>
      <c r="I53" s="7" t="s">
        <v>203</v>
      </c>
      <c r="J53" s="8" t="s">
        <v>247</v>
      </c>
      <c r="K53" s="76">
        <v>4777</v>
      </c>
      <c r="L53" s="8" t="s">
        <v>61</v>
      </c>
      <c r="M53" s="77">
        <v>9924257.8200000003</v>
      </c>
      <c r="N53" s="77">
        <v>0</v>
      </c>
      <c r="O53" s="77">
        <v>0</v>
      </c>
      <c r="P53" s="46"/>
      <c r="Q53" s="46"/>
      <c r="R53" s="46"/>
    </row>
    <row r="54" spans="1:18" ht="15.75" x14ac:dyDescent="0.2">
      <c r="A54" s="18" t="s">
        <v>390</v>
      </c>
      <c r="B54" s="19" t="s">
        <v>0</v>
      </c>
      <c r="C54" s="19" t="s">
        <v>0</v>
      </c>
      <c r="D54" s="19" t="s">
        <v>0</v>
      </c>
      <c r="E54" s="19" t="s">
        <v>0</v>
      </c>
      <c r="F54" s="19" t="s">
        <v>0</v>
      </c>
      <c r="G54" s="19" t="s">
        <v>0</v>
      </c>
      <c r="H54" s="19" t="s">
        <v>0</v>
      </c>
      <c r="I54" s="19" t="s">
        <v>0</v>
      </c>
      <c r="J54" s="20" t="s">
        <v>0</v>
      </c>
      <c r="K54" s="28" t="s">
        <v>0</v>
      </c>
      <c r="L54" s="20" t="s">
        <v>0</v>
      </c>
      <c r="M54" s="21">
        <f>M55+M56</f>
        <v>36483765.170000002</v>
      </c>
      <c r="N54" s="21">
        <f t="shared" ref="N54:O54" si="14">N55+N56</f>
        <v>0</v>
      </c>
      <c r="O54" s="21">
        <f t="shared" si="14"/>
        <v>0</v>
      </c>
    </row>
    <row r="55" spans="1:18" s="40" customFormat="1" ht="47.25" x14ac:dyDescent="0.2">
      <c r="A55" s="16" t="s">
        <v>333</v>
      </c>
      <c r="B55" s="7" t="s">
        <v>24</v>
      </c>
      <c r="C55" s="7" t="s">
        <v>14</v>
      </c>
      <c r="D55" s="7" t="s">
        <v>301</v>
      </c>
      <c r="E55" s="7" t="s">
        <v>270</v>
      </c>
      <c r="F55" s="7" t="s">
        <v>110</v>
      </c>
      <c r="G55" s="7" t="s">
        <v>110</v>
      </c>
      <c r="H55" s="7" t="s">
        <v>300</v>
      </c>
      <c r="I55" s="7" t="s">
        <v>203</v>
      </c>
      <c r="J55" s="8" t="s">
        <v>247</v>
      </c>
      <c r="K55" s="76">
        <v>1537</v>
      </c>
      <c r="L55" s="8" t="s">
        <v>61</v>
      </c>
      <c r="M55" s="77">
        <v>19812042.620000001</v>
      </c>
      <c r="N55" s="77">
        <v>0</v>
      </c>
      <c r="O55" s="77">
        <v>0</v>
      </c>
      <c r="P55" s="46"/>
      <c r="Q55" s="46"/>
      <c r="R55" s="46"/>
    </row>
    <row r="56" spans="1:18" s="40" customFormat="1" ht="47.25" x14ac:dyDescent="0.2">
      <c r="A56" s="16" t="s">
        <v>332</v>
      </c>
      <c r="B56" s="7" t="s">
        <v>24</v>
      </c>
      <c r="C56" s="7" t="s">
        <v>14</v>
      </c>
      <c r="D56" s="7" t="s">
        <v>301</v>
      </c>
      <c r="E56" s="7" t="s">
        <v>270</v>
      </c>
      <c r="F56" s="7" t="s">
        <v>110</v>
      </c>
      <c r="G56" s="7" t="s">
        <v>110</v>
      </c>
      <c r="H56" s="7" t="s">
        <v>300</v>
      </c>
      <c r="I56" s="7" t="s">
        <v>203</v>
      </c>
      <c r="J56" s="8" t="s">
        <v>247</v>
      </c>
      <c r="K56" s="76">
        <v>1528</v>
      </c>
      <c r="L56" s="8" t="s">
        <v>61</v>
      </c>
      <c r="M56" s="77">
        <v>16671722.550000001</v>
      </c>
      <c r="N56" s="77">
        <v>0</v>
      </c>
      <c r="O56" s="77">
        <v>0</v>
      </c>
      <c r="P56" s="46"/>
      <c r="Q56" s="46"/>
      <c r="R56" s="46"/>
    </row>
    <row r="57" spans="1:18" ht="15.75" x14ac:dyDescent="0.2">
      <c r="A57" s="18" t="s">
        <v>389</v>
      </c>
      <c r="B57" s="19" t="s">
        <v>0</v>
      </c>
      <c r="C57" s="19" t="s">
        <v>0</v>
      </c>
      <c r="D57" s="19" t="s">
        <v>0</v>
      </c>
      <c r="E57" s="19" t="s">
        <v>0</v>
      </c>
      <c r="F57" s="19" t="s">
        <v>0</v>
      </c>
      <c r="G57" s="19" t="s">
        <v>0</v>
      </c>
      <c r="H57" s="19" t="s">
        <v>0</v>
      </c>
      <c r="I57" s="19" t="s">
        <v>0</v>
      </c>
      <c r="J57" s="20" t="s">
        <v>0</v>
      </c>
      <c r="K57" s="28" t="s">
        <v>0</v>
      </c>
      <c r="L57" s="20" t="s">
        <v>0</v>
      </c>
      <c r="M57" s="21">
        <f>M58+M59+M60</f>
        <v>55262034.509999998</v>
      </c>
      <c r="N57" s="21">
        <f t="shared" ref="N57:O57" si="15">N58+N59+N60</f>
        <v>40509559.789999999</v>
      </c>
      <c r="O57" s="21">
        <f t="shared" si="15"/>
        <v>0</v>
      </c>
    </row>
    <row r="58" spans="1:18" s="40" customFormat="1" ht="47.25" x14ac:dyDescent="0.2">
      <c r="A58" s="16" t="s">
        <v>425</v>
      </c>
      <c r="B58" s="7" t="s">
        <v>24</v>
      </c>
      <c r="C58" s="7" t="s">
        <v>14</v>
      </c>
      <c r="D58" s="7" t="s">
        <v>301</v>
      </c>
      <c r="E58" s="7" t="s">
        <v>270</v>
      </c>
      <c r="F58" s="7" t="s">
        <v>110</v>
      </c>
      <c r="G58" s="7" t="s">
        <v>110</v>
      </c>
      <c r="H58" s="7" t="s">
        <v>300</v>
      </c>
      <c r="I58" s="7" t="s">
        <v>203</v>
      </c>
      <c r="J58" s="8" t="s">
        <v>247</v>
      </c>
      <c r="K58" s="76">
        <v>3566</v>
      </c>
      <c r="L58" s="8" t="s">
        <v>61</v>
      </c>
      <c r="M58" s="77">
        <v>17990769.210000001</v>
      </c>
      <c r="N58" s="77">
        <v>0</v>
      </c>
      <c r="O58" s="77">
        <v>0</v>
      </c>
      <c r="P58" s="46"/>
      <c r="Q58" s="46"/>
      <c r="R58" s="46"/>
    </row>
    <row r="59" spans="1:18" s="40" customFormat="1" ht="47.25" x14ac:dyDescent="0.2">
      <c r="A59" s="16" t="s">
        <v>349</v>
      </c>
      <c r="B59" s="7" t="s">
        <v>24</v>
      </c>
      <c r="C59" s="7" t="s">
        <v>14</v>
      </c>
      <c r="D59" s="7" t="s">
        <v>301</v>
      </c>
      <c r="E59" s="7" t="s">
        <v>270</v>
      </c>
      <c r="F59" s="7" t="s">
        <v>110</v>
      </c>
      <c r="G59" s="7" t="s">
        <v>110</v>
      </c>
      <c r="H59" s="7" t="s">
        <v>300</v>
      </c>
      <c r="I59" s="7" t="s">
        <v>203</v>
      </c>
      <c r="J59" s="8" t="s">
        <v>247</v>
      </c>
      <c r="K59" s="76">
        <v>7862</v>
      </c>
      <c r="L59" s="8" t="s">
        <v>61</v>
      </c>
      <c r="M59" s="77">
        <v>37271265.299999997</v>
      </c>
      <c r="N59" s="77">
        <v>0</v>
      </c>
      <c r="O59" s="77">
        <v>0</v>
      </c>
      <c r="P59" s="46"/>
      <c r="Q59" s="46"/>
      <c r="R59" s="46"/>
    </row>
    <row r="60" spans="1:18" s="40" customFormat="1" ht="47.25" x14ac:dyDescent="0.2">
      <c r="A60" s="16" t="s">
        <v>331</v>
      </c>
      <c r="B60" s="7" t="s">
        <v>24</v>
      </c>
      <c r="C60" s="7" t="s">
        <v>14</v>
      </c>
      <c r="D60" s="7" t="s">
        <v>301</v>
      </c>
      <c r="E60" s="7" t="s">
        <v>270</v>
      </c>
      <c r="F60" s="7" t="s">
        <v>110</v>
      </c>
      <c r="G60" s="7" t="s">
        <v>110</v>
      </c>
      <c r="H60" s="7" t="s">
        <v>300</v>
      </c>
      <c r="I60" s="7" t="s">
        <v>203</v>
      </c>
      <c r="J60" s="8" t="s">
        <v>247</v>
      </c>
      <c r="K60" s="76">
        <v>12000</v>
      </c>
      <c r="L60" s="8">
        <v>2024</v>
      </c>
      <c r="M60" s="77">
        <v>0</v>
      </c>
      <c r="N60" s="77">
        <v>40509559.789999999</v>
      </c>
      <c r="O60" s="77">
        <v>0</v>
      </c>
      <c r="P60" s="46"/>
      <c r="Q60" s="46"/>
      <c r="R60" s="46"/>
    </row>
    <row r="61" spans="1:18" ht="15.75" x14ac:dyDescent="0.2">
      <c r="A61" s="18" t="s">
        <v>178</v>
      </c>
      <c r="B61" s="19" t="s">
        <v>0</v>
      </c>
      <c r="C61" s="19" t="s">
        <v>0</v>
      </c>
      <c r="D61" s="19" t="s">
        <v>0</v>
      </c>
      <c r="E61" s="19" t="s">
        <v>0</v>
      </c>
      <c r="F61" s="19" t="s">
        <v>0</v>
      </c>
      <c r="G61" s="19" t="s">
        <v>0</v>
      </c>
      <c r="H61" s="19" t="s">
        <v>0</v>
      </c>
      <c r="I61" s="19" t="s">
        <v>0</v>
      </c>
      <c r="J61" s="20" t="s">
        <v>0</v>
      </c>
      <c r="K61" s="28" t="s">
        <v>0</v>
      </c>
      <c r="L61" s="20" t="s">
        <v>0</v>
      </c>
      <c r="M61" s="21">
        <f>M62+M63</f>
        <v>28094886.309999999</v>
      </c>
      <c r="N61" s="21">
        <f t="shared" ref="N61:O61" si="16">N62+N63</f>
        <v>37966500</v>
      </c>
      <c r="O61" s="21">
        <f t="shared" si="16"/>
        <v>0</v>
      </c>
    </row>
    <row r="62" spans="1:18" s="40" customFormat="1" ht="63" x14ac:dyDescent="0.2">
      <c r="A62" s="16" t="s">
        <v>330</v>
      </c>
      <c r="B62" s="7" t="s">
        <v>24</v>
      </c>
      <c r="C62" s="7" t="s">
        <v>14</v>
      </c>
      <c r="D62" s="7" t="s">
        <v>301</v>
      </c>
      <c r="E62" s="7" t="s">
        <v>270</v>
      </c>
      <c r="F62" s="7" t="s">
        <v>110</v>
      </c>
      <c r="G62" s="7" t="s">
        <v>110</v>
      </c>
      <c r="H62" s="7" t="s">
        <v>300</v>
      </c>
      <c r="I62" s="7" t="s">
        <v>203</v>
      </c>
      <c r="J62" s="8" t="s">
        <v>374</v>
      </c>
      <c r="K62" s="76">
        <v>10</v>
      </c>
      <c r="L62" s="8">
        <v>2024</v>
      </c>
      <c r="M62" s="77">
        <v>0</v>
      </c>
      <c r="N62" s="77">
        <v>37966500</v>
      </c>
      <c r="O62" s="77">
        <v>0</v>
      </c>
      <c r="P62" s="46"/>
      <c r="Q62" s="46"/>
      <c r="R62" s="46"/>
    </row>
    <row r="63" spans="1:18" s="40" customFormat="1" ht="47.25" x14ac:dyDescent="0.2">
      <c r="A63" s="16" t="s">
        <v>306</v>
      </c>
      <c r="B63" s="7" t="s">
        <v>24</v>
      </c>
      <c r="C63" s="7" t="s">
        <v>14</v>
      </c>
      <c r="D63" s="7" t="s">
        <v>301</v>
      </c>
      <c r="E63" s="7" t="s">
        <v>270</v>
      </c>
      <c r="F63" s="7" t="s">
        <v>110</v>
      </c>
      <c r="G63" s="7" t="s">
        <v>110</v>
      </c>
      <c r="H63" s="7" t="s">
        <v>300</v>
      </c>
      <c r="I63" s="7" t="s">
        <v>203</v>
      </c>
      <c r="J63" s="8" t="s">
        <v>374</v>
      </c>
      <c r="K63" s="76">
        <v>66.02</v>
      </c>
      <c r="L63" s="8" t="s">
        <v>61</v>
      </c>
      <c r="M63" s="77">
        <v>28094886.309999999</v>
      </c>
      <c r="N63" s="77">
        <v>0</v>
      </c>
      <c r="O63" s="77">
        <v>0</v>
      </c>
      <c r="P63" s="46"/>
      <c r="Q63" s="46"/>
      <c r="R63" s="46"/>
    </row>
    <row r="64" spans="1:18" ht="31.5" x14ac:dyDescent="0.2">
      <c r="A64" s="18" t="s">
        <v>376</v>
      </c>
      <c r="B64" s="19" t="s">
        <v>0</v>
      </c>
      <c r="C64" s="19" t="s">
        <v>0</v>
      </c>
      <c r="D64" s="19" t="s">
        <v>0</v>
      </c>
      <c r="E64" s="19" t="s">
        <v>0</v>
      </c>
      <c r="F64" s="19" t="s">
        <v>0</v>
      </c>
      <c r="G64" s="19" t="s">
        <v>0</v>
      </c>
      <c r="H64" s="19" t="s">
        <v>0</v>
      </c>
      <c r="I64" s="19" t="s">
        <v>0</v>
      </c>
      <c r="J64" s="20" t="s">
        <v>0</v>
      </c>
      <c r="K64" s="28" t="s">
        <v>0</v>
      </c>
      <c r="L64" s="20" t="s">
        <v>0</v>
      </c>
      <c r="M64" s="21">
        <f>M65</f>
        <v>35994998.939999998</v>
      </c>
      <c r="N64" s="21">
        <f t="shared" ref="N64:O64" si="17">N65</f>
        <v>0</v>
      </c>
      <c r="O64" s="21">
        <f t="shared" si="17"/>
        <v>0</v>
      </c>
    </row>
    <row r="65" spans="1:18" s="40" customFormat="1" ht="47.25" x14ac:dyDescent="0.2">
      <c r="A65" s="16" t="s">
        <v>329</v>
      </c>
      <c r="B65" s="7" t="s">
        <v>24</v>
      </c>
      <c r="C65" s="7" t="s">
        <v>14</v>
      </c>
      <c r="D65" s="7" t="s">
        <v>301</v>
      </c>
      <c r="E65" s="7" t="s">
        <v>270</v>
      </c>
      <c r="F65" s="7" t="s">
        <v>110</v>
      </c>
      <c r="G65" s="7" t="s">
        <v>110</v>
      </c>
      <c r="H65" s="7" t="s">
        <v>300</v>
      </c>
      <c r="I65" s="7" t="s">
        <v>203</v>
      </c>
      <c r="J65" s="8" t="s">
        <v>247</v>
      </c>
      <c r="K65" s="76">
        <v>4409</v>
      </c>
      <c r="L65" s="8" t="s">
        <v>61</v>
      </c>
      <c r="M65" s="77">
        <v>35994998.939999998</v>
      </c>
      <c r="N65" s="77">
        <v>0</v>
      </c>
      <c r="O65" s="77">
        <v>0</v>
      </c>
      <c r="P65" s="46"/>
      <c r="Q65" s="46"/>
      <c r="R65" s="46"/>
    </row>
    <row r="66" spans="1:18" ht="15.75" x14ac:dyDescent="0.2">
      <c r="A66" s="18" t="s">
        <v>179</v>
      </c>
      <c r="B66" s="19" t="s">
        <v>0</v>
      </c>
      <c r="C66" s="19" t="s">
        <v>0</v>
      </c>
      <c r="D66" s="19" t="s">
        <v>0</v>
      </c>
      <c r="E66" s="19" t="s">
        <v>0</v>
      </c>
      <c r="F66" s="19" t="s">
        <v>0</v>
      </c>
      <c r="G66" s="19" t="s">
        <v>0</v>
      </c>
      <c r="H66" s="19" t="s">
        <v>0</v>
      </c>
      <c r="I66" s="19" t="s">
        <v>0</v>
      </c>
      <c r="J66" s="20" t="s">
        <v>0</v>
      </c>
      <c r="K66" s="28" t="s">
        <v>0</v>
      </c>
      <c r="L66" s="20" t="s">
        <v>0</v>
      </c>
      <c r="M66" s="21">
        <f>M67</f>
        <v>5168213.22</v>
      </c>
      <c r="N66" s="21">
        <f t="shared" ref="N66:O66" si="18">N67</f>
        <v>0</v>
      </c>
      <c r="O66" s="21">
        <f t="shared" si="18"/>
        <v>0</v>
      </c>
    </row>
    <row r="67" spans="1:18" s="40" customFormat="1" ht="47.25" x14ac:dyDescent="0.2">
      <c r="A67" s="16" t="s">
        <v>328</v>
      </c>
      <c r="B67" s="7" t="s">
        <v>24</v>
      </c>
      <c r="C67" s="7" t="s">
        <v>14</v>
      </c>
      <c r="D67" s="7" t="s">
        <v>301</v>
      </c>
      <c r="E67" s="7" t="s">
        <v>270</v>
      </c>
      <c r="F67" s="7" t="s">
        <v>110</v>
      </c>
      <c r="G67" s="7" t="s">
        <v>110</v>
      </c>
      <c r="H67" s="7" t="s">
        <v>300</v>
      </c>
      <c r="I67" s="7" t="s">
        <v>203</v>
      </c>
      <c r="J67" s="8" t="s">
        <v>247</v>
      </c>
      <c r="K67" s="76">
        <v>2104</v>
      </c>
      <c r="L67" s="8" t="s">
        <v>61</v>
      </c>
      <c r="M67" s="77">
        <v>5168213.22</v>
      </c>
      <c r="N67" s="77">
        <v>0</v>
      </c>
      <c r="O67" s="77">
        <v>0</v>
      </c>
      <c r="P67" s="46"/>
      <c r="Q67" s="46"/>
      <c r="R67" s="46"/>
    </row>
    <row r="68" spans="1:18" ht="15.75" x14ac:dyDescent="0.2">
      <c r="A68" s="18" t="s">
        <v>177</v>
      </c>
      <c r="B68" s="19" t="s">
        <v>0</v>
      </c>
      <c r="C68" s="19" t="s">
        <v>0</v>
      </c>
      <c r="D68" s="19" t="s">
        <v>0</v>
      </c>
      <c r="E68" s="19" t="s">
        <v>0</v>
      </c>
      <c r="F68" s="19" t="s">
        <v>0</v>
      </c>
      <c r="G68" s="19" t="s">
        <v>0</v>
      </c>
      <c r="H68" s="19" t="s">
        <v>0</v>
      </c>
      <c r="I68" s="19" t="s">
        <v>0</v>
      </c>
      <c r="J68" s="20" t="s">
        <v>0</v>
      </c>
      <c r="K68" s="28" t="s">
        <v>0</v>
      </c>
      <c r="L68" s="20" t="s">
        <v>0</v>
      </c>
      <c r="M68" s="21">
        <f>M69+M70+M71+M72+M73+M74</f>
        <v>12575094.199999999</v>
      </c>
      <c r="N68" s="21">
        <f t="shared" ref="N68:O68" si="19">N69+N70+N71+N72+N73+N74</f>
        <v>54598500</v>
      </c>
      <c r="O68" s="21">
        <f t="shared" si="19"/>
        <v>0</v>
      </c>
    </row>
    <row r="69" spans="1:18" s="40" customFormat="1" ht="47.25" x14ac:dyDescent="0.2">
      <c r="A69" s="16" t="s">
        <v>323</v>
      </c>
      <c r="B69" s="7" t="s">
        <v>24</v>
      </c>
      <c r="C69" s="7" t="s">
        <v>14</v>
      </c>
      <c r="D69" s="7" t="s">
        <v>301</v>
      </c>
      <c r="E69" s="7" t="s">
        <v>270</v>
      </c>
      <c r="F69" s="7" t="s">
        <v>110</v>
      </c>
      <c r="G69" s="7" t="s">
        <v>110</v>
      </c>
      <c r="H69" s="7" t="s">
        <v>300</v>
      </c>
      <c r="I69" s="7" t="s">
        <v>203</v>
      </c>
      <c r="J69" s="8" t="s">
        <v>374</v>
      </c>
      <c r="K69" s="76">
        <v>6.5</v>
      </c>
      <c r="L69" s="8">
        <v>2024</v>
      </c>
      <c r="M69" s="77">
        <v>0</v>
      </c>
      <c r="N69" s="77">
        <v>8415000</v>
      </c>
      <c r="O69" s="77">
        <v>0</v>
      </c>
      <c r="P69" s="46"/>
      <c r="Q69" s="46"/>
      <c r="R69" s="46"/>
    </row>
    <row r="70" spans="1:18" s="40" customFormat="1" ht="47.25" x14ac:dyDescent="0.2">
      <c r="A70" s="16" t="s">
        <v>322</v>
      </c>
      <c r="B70" s="7" t="s">
        <v>24</v>
      </c>
      <c r="C70" s="7" t="s">
        <v>14</v>
      </c>
      <c r="D70" s="7" t="s">
        <v>301</v>
      </c>
      <c r="E70" s="7" t="s">
        <v>270</v>
      </c>
      <c r="F70" s="7" t="s">
        <v>110</v>
      </c>
      <c r="G70" s="7" t="s">
        <v>110</v>
      </c>
      <c r="H70" s="7" t="s">
        <v>300</v>
      </c>
      <c r="I70" s="7" t="s">
        <v>203</v>
      </c>
      <c r="J70" s="8" t="s">
        <v>374</v>
      </c>
      <c r="K70" s="76">
        <v>16</v>
      </c>
      <c r="L70" s="8">
        <v>2024</v>
      </c>
      <c r="M70" s="77">
        <v>0</v>
      </c>
      <c r="N70" s="77">
        <v>8415000</v>
      </c>
      <c r="O70" s="77">
        <v>0</v>
      </c>
      <c r="P70" s="46"/>
      <c r="Q70" s="46"/>
      <c r="R70" s="46"/>
    </row>
    <row r="71" spans="1:18" s="40" customFormat="1" ht="47.25" x14ac:dyDescent="0.2">
      <c r="A71" s="16" t="s">
        <v>321</v>
      </c>
      <c r="B71" s="7" t="s">
        <v>24</v>
      </c>
      <c r="C71" s="7" t="s">
        <v>14</v>
      </c>
      <c r="D71" s="7" t="s">
        <v>301</v>
      </c>
      <c r="E71" s="7" t="s">
        <v>270</v>
      </c>
      <c r="F71" s="7" t="s">
        <v>110</v>
      </c>
      <c r="G71" s="7" t="s">
        <v>110</v>
      </c>
      <c r="H71" s="7" t="s">
        <v>300</v>
      </c>
      <c r="I71" s="7" t="s">
        <v>203</v>
      </c>
      <c r="J71" s="8" t="s">
        <v>374</v>
      </c>
      <c r="K71" s="76">
        <v>6.5</v>
      </c>
      <c r="L71" s="8">
        <v>2024</v>
      </c>
      <c r="M71" s="77">
        <v>0</v>
      </c>
      <c r="N71" s="77">
        <v>8415000</v>
      </c>
      <c r="O71" s="77">
        <v>0</v>
      </c>
      <c r="P71" s="46"/>
      <c r="Q71" s="46"/>
      <c r="R71" s="46"/>
    </row>
    <row r="72" spans="1:18" s="40" customFormat="1" ht="47.25" x14ac:dyDescent="0.2">
      <c r="A72" s="16" t="s">
        <v>320</v>
      </c>
      <c r="B72" s="7" t="s">
        <v>24</v>
      </c>
      <c r="C72" s="7" t="s">
        <v>14</v>
      </c>
      <c r="D72" s="7" t="s">
        <v>301</v>
      </c>
      <c r="E72" s="7" t="s">
        <v>270</v>
      </c>
      <c r="F72" s="7" t="s">
        <v>110</v>
      </c>
      <c r="G72" s="7" t="s">
        <v>110</v>
      </c>
      <c r="H72" s="7" t="s">
        <v>300</v>
      </c>
      <c r="I72" s="7" t="s">
        <v>203</v>
      </c>
      <c r="J72" s="8" t="s">
        <v>374</v>
      </c>
      <c r="K72" s="76">
        <v>6.5</v>
      </c>
      <c r="L72" s="8">
        <v>2024</v>
      </c>
      <c r="M72" s="77">
        <v>0</v>
      </c>
      <c r="N72" s="77">
        <v>17077500</v>
      </c>
      <c r="O72" s="77">
        <v>0</v>
      </c>
      <c r="P72" s="46"/>
      <c r="Q72" s="46"/>
      <c r="R72" s="46"/>
    </row>
    <row r="73" spans="1:18" s="40" customFormat="1" ht="47.25" x14ac:dyDescent="0.2">
      <c r="A73" s="16" t="s">
        <v>319</v>
      </c>
      <c r="B73" s="7" t="s">
        <v>24</v>
      </c>
      <c r="C73" s="7" t="s">
        <v>14</v>
      </c>
      <c r="D73" s="7" t="s">
        <v>301</v>
      </c>
      <c r="E73" s="7" t="s">
        <v>270</v>
      </c>
      <c r="F73" s="7" t="s">
        <v>110</v>
      </c>
      <c r="G73" s="7" t="s">
        <v>110</v>
      </c>
      <c r="H73" s="7" t="s">
        <v>300</v>
      </c>
      <c r="I73" s="7" t="s">
        <v>203</v>
      </c>
      <c r="J73" s="8" t="s">
        <v>374</v>
      </c>
      <c r="K73" s="76">
        <v>16</v>
      </c>
      <c r="L73" s="8">
        <v>2024</v>
      </c>
      <c r="M73" s="77">
        <v>0</v>
      </c>
      <c r="N73" s="77">
        <v>12276000</v>
      </c>
      <c r="O73" s="77">
        <v>0</v>
      </c>
      <c r="P73" s="46"/>
      <c r="Q73" s="46"/>
      <c r="R73" s="46"/>
    </row>
    <row r="74" spans="1:18" s="40" customFormat="1" ht="47.25" x14ac:dyDescent="0.2">
      <c r="A74" s="16" t="s">
        <v>304</v>
      </c>
      <c r="B74" s="7" t="s">
        <v>24</v>
      </c>
      <c r="C74" s="7" t="s">
        <v>14</v>
      </c>
      <c r="D74" s="7" t="s">
        <v>301</v>
      </c>
      <c r="E74" s="7" t="s">
        <v>270</v>
      </c>
      <c r="F74" s="7" t="s">
        <v>110</v>
      </c>
      <c r="G74" s="7" t="s">
        <v>110</v>
      </c>
      <c r="H74" s="7" t="s">
        <v>300</v>
      </c>
      <c r="I74" s="7" t="s">
        <v>203</v>
      </c>
      <c r="J74" s="8" t="s">
        <v>247</v>
      </c>
      <c r="K74" s="76">
        <v>2500</v>
      </c>
      <c r="L74" s="8" t="s">
        <v>61</v>
      </c>
      <c r="M74" s="77">
        <v>12575094.199999999</v>
      </c>
      <c r="N74" s="77">
        <v>0</v>
      </c>
      <c r="O74" s="77">
        <v>0</v>
      </c>
      <c r="P74" s="46"/>
      <c r="Q74" s="46"/>
      <c r="R74" s="46"/>
    </row>
    <row r="75" spans="1:18" s="40" customFormat="1" ht="15.75" x14ac:dyDescent="0.2">
      <c r="A75" s="18" t="s">
        <v>181</v>
      </c>
      <c r="B75" s="19" t="s">
        <v>0</v>
      </c>
      <c r="C75" s="19" t="s">
        <v>0</v>
      </c>
      <c r="D75" s="19" t="s">
        <v>0</v>
      </c>
      <c r="E75" s="19" t="s">
        <v>0</v>
      </c>
      <c r="F75" s="19" t="s">
        <v>0</v>
      </c>
      <c r="G75" s="19" t="s">
        <v>0</v>
      </c>
      <c r="H75" s="19" t="s">
        <v>0</v>
      </c>
      <c r="I75" s="19" t="s">
        <v>0</v>
      </c>
      <c r="J75" s="20" t="s">
        <v>0</v>
      </c>
      <c r="K75" s="28" t="s">
        <v>0</v>
      </c>
      <c r="L75" s="20" t="s">
        <v>0</v>
      </c>
      <c r="M75" s="21">
        <f>M76+M77+M78</f>
        <v>12664145.74</v>
      </c>
      <c r="N75" s="21">
        <f>N76+N77+N78</f>
        <v>3375841.94</v>
      </c>
      <c r="O75" s="21">
        <f>O76+O77+O78</f>
        <v>0</v>
      </c>
      <c r="P75" s="46"/>
      <c r="Q75" s="46"/>
      <c r="R75" s="46"/>
    </row>
    <row r="76" spans="1:18" s="40" customFormat="1" ht="47.25" x14ac:dyDescent="0.2">
      <c r="A76" s="16" t="s">
        <v>318</v>
      </c>
      <c r="B76" s="7" t="s">
        <v>24</v>
      </c>
      <c r="C76" s="7" t="s">
        <v>14</v>
      </c>
      <c r="D76" s="7" t="s">
        <v>301</v>
      </c>
      <c r="E76" s="7" t="s">
        <v>270</v>
      </c>
      <c r="F76" s="7" t="s">
        <v>110</v>
      </c>
      <c r="G76" s="7" t="s">
        <v>110</v>
      </c>
      <c r="H76" s="7" t="s">
        <v>300</v>
      </c>
      <c r="I76" s="7" t="s">
        <v>203</v>
      </c>
      <c r="J76" s="8" t="s">
        <v>374</v>
      </c>
      <c r="K76" s="76">
        <v>25</v>
      </c>
      <c r="L76" s="8">
        <v>2024</v>
      </c>
      <c r="M76" s="77">
        <v>0</v>
      </c>
      <c r="N76" s="77">
        <v>3375841.94</v>
      </c>
      <c r="O76" s="77">
        <v>0</v>
      </c>
      <c r="P76" s="46"/>
      <c r="Q76" s="46"/>
      <c r="R76" s="46"/>
    </row>
    <row r="77" spans="1:18" s="40" customFormat="1" ht="47.25" x14ac:dyDescent="0.2">
      <c r="A77" s="16" t="s">
        <v>317</v>
      </c>
      <c r="B77" s="7" t="s">
        <v>24</v>
      </c>
      <c r="C77" s="7" t="s">
        <v>14</v>
      </c>
      <c r="D77" s="7" t="s">
        <v>301</v>
      </c>
      <c r="E77" s="7" t="s">
        <v>270</v>
      </c>
      <c r="F77" s="7" t="s">
        <v>110</v>
      </c>
      <c r="G77" s="7" t="s">
        <v>110</v>
      </c>
      <c r="H77" s="7" t="s">
        <v>300</v>
      </c>
      <c r="I77" s="7" t="s">
        <v>203</v>
      </c>
      <c r="J77" s="8" t="s">
        <v>374</v>
      </c>
      <c r="K77" s="76">
        <v>15</v>
      </c>
      <c r="L77" s="8" t="s">
        <v>61</v>
      </c>
      <c r="M77" s="77">
        <v>4384910.8</v>
      </c>
      <c r="N77" s="77">
        <v>0</v>
      </c>
      <c r="O77" s="77">
        <v>0</v>
      </c>
      <c r="P77" s="46"/>
      <c r="Q77" s="46"/>
      <c r="R77" s="46"/>
    </row>
    <row r="78" spans="1:18" s="40" customFormat="1" ht="47.25" x14ac:dyDescent="0.2">
      <c r="A78" s="16" t="s">
        <v>316</v>
      </c>
      <c r="B78" s="7" t="s">
        <v>24</v>
      </c>
      <c r="C78" s="7" t="s">
        <v>14</v>
      </c>
      <c r="D78" s="7" t="s">
        <v>301</v>
      </c>
      <c r="E78" s="7" t="s">
        <v>270</v>
      </c>
      <c r="F78" s="7" t="s">
        <v>110</v>
      </c>
      <c r="G78" s="7" t="s">
        <v>110</v>
      </c>
      <c r="H78" s="7" t="s">
        <v>300</v>
      </c>
      <c r="I78" s="7" t="s">
        <v>203</v>
      </c>
      <c r="J78" s="8" t="s">
        <v>374</v>
      </c>
      <c r="K78" s="76">
        <v>4</v>
      </c>
      <c r="L78" s="8" t="s">
        <v>61</v>
      </c>
      <c r="M78" s="77">
        <v>8279234.9400000004</v>
      </c>
      <c r="N78" s="77">
        <v>0</v>
      </c>
      <c r="O78" s="77">
        <v>0</v>
      </c>
      <c r="P78" s="46"/>
      <c r="Q78" s="46"/>
      <c r="R78" s="46"/>
    </row>
    <row r="79" spans="1:18" ht="15.75" x14ac:dyDescent="0.2">
      <c r="A79" s="18" t="s">
        <v>182</v>
      </c>
      <c r="B79" s="19" t="s">
        <v>0</v>
      </c>
      <c r="C79" s="19" t="s">
        <v>0</v>
      </c>
      <c r="D79" s="19" t="s">
        <v>0</v>
      </c>
      <c r="E79" s="19" t="s">
        <v>0</v>
      </c>
      <c r="F79" s="19" t="s">
        <v>0</v>
      </c>
      <c r="G79" s="19" t="s">
        <v>0</v>
      </c>
      <c r="H79" s="19" t="s">
        <v>0</v>
      </c>
      <c r="I79" s="19" t="s">
        <v>0</v>
      </c>
      <c r="J79" s="20" t="s">
        <v>0</v>
      </c>
      <c r="K79" s="28" t="s">
        <v>0</v>
      </c>
      <c r="L79" s="20" t="s">
        <v>0</v>
      </c>
      <c r="M79" s="21">
        <f>M80+M81</f>
        <v>21218320.390000001</v>
      </c>
      <c r="N79" s="21">
        <f t="shared" ref="N79:O79" si="20">N80+N81</f>
        <v>0</v>
      </c>
      <c r="O79" s="21">
        <f t="shared" si="20"/>
        <v>0</v>
      </c>
    </row>
    <row r="80" spans="1:18" s="40" customFormat="1" ht="47.25" x14ac:dyDescent="0.2">
      <c r="A80" s="16" t="s">
        <v>315</v>
      </c>
      <c r="B80" s="7" t="s">
        <v>24</v>
      </c>
      <c r="C80" s="7" t="s">
        <v>14</v>
      </c>
      <c r="D80" s="7" t="s">
        <v>301</v>
      </c>
      <c r="E80" s="7" t="s">
        <v>270</v>
      </c>
      <c r="F80" s="7" t="s">
        <v>110</v>
      </c>
      <c r="G80" s="7" t="s">
        <v>110</v>
      </c>
      <c r="H80" s="7" t="s">
        <v>300</v>
      </c>
      <c r="I80" s="7" t="s">
        <v>203</v>
      </c>
      <c r="J80" s="8" t="s">
        <v>374</v>
      </c>
      <c r="K80" s="76">
        <v>6.5</v>
      </c>
      <c r="L80" s="8" t="s">
        <v>61</v>
      </c>
      <c r="M80" s="77">
        <v>7939551.8899999997</v>
      </c>
      <c r="N80" s="77">
        <v>0</v>
      </c>
      <c r="O80" s="77">
        <v>0</v>
      </c>
      <c r="P80" s="46"/>
      <c r="Q80" s="46"/>
      <c r="R80" s="46"/>
    </row>
    <row r="81" spans="1:18" s="40" customFormat="1" ht="63" x14ac:dyDescent="0.2">
      <c r="A81" s="16" t="s">
        <v>426</v>
      </c>
      <c r="B81" s="7" t="s">
        <v>24</v>
      </c>
      <c r="C81" s="7" t="s">
        <v>14</v>
      </c>
      <c r="D81" s="7" t="s">
        <v>301</v>
      </c>
      <c r="E81" s="7" t="s">
        <v>270</v>
      </c>
      <c r="F81" s="7" t="s">
        <v>110</v>
      </c>
      <c r="G81" s="7" t="s">
        <v>110</v>
      </c>
      <c r="H81" s="7" t="s">
        <v>300</v>
      </c>
      <c r="I81" s="7" t="s">
        <v>203</v>
      </c>
      <c r="J81" s="8" t="s">
        <v>374</v>
      </c>
      <c r="K81" s="76">
        <v>4</v>
      </c>
      <c r="L81" s="8" t="s">
        <v>61</v>
      </c>
      <c r="M81" s="77">
        <v>13278768.5</v>
      </c>
      <c r="N81" s="77">
        <v>0</v>
      </c>
      <c r="O81" s="77">
        <v>0</v>
      </c>
      <c r="P81" s="46"/>
      <c r="Q81" s="46"/>
      <c r="R81" s="46"/>
    </row>
    <row r="82" spans="1:18" ht="15.75" x14ac:dyDescent="0.2">
      <c r="A82" s="18" t="s">
        <v>388</v>
      </c>
      <c r="B82" s="19" t="s">
        <v>0</v>
      </c>
      <c r="C82" s="19" t="s">
        <v>0</v>
      </c>
      <c r="D82" s="19" t="s">
        <v>0</v>
      </c>
      <c r="E82" s="19" t="s">
        <v>0</v>
      </c>
      <c r="F82" s="19" t="s">
        <v>0</v>
      </c>
      <c r="G82" s="19" t="s">
        <v>0</v>
      </c>
      <c r="H82" s="19" t="s">
        <v>0</v>
      </c>
      <c r="I82" s="19" t="s">
        <v>0</v>
      </c>
      <c r="J82" s="20" t="s">
        <v>0</v>
      </c>
      <c r="K82" s="28" t="s">
        <v>0</v>
      </c>
      <c r="L82" s="20" t="s">
        <v>0</v>
      </c>
      <c r="M82" s="21">
        <f>M83+M84+M85</f>
        <v>31850021.879999999</v>
      </c>
      <c r="N82" s="21">
        <f t="shared" ref="N82:O82" si="21">N83+N84+N85</f>
        <v>0</v>
      </c>
      <c r="O82" s="21">
        <f t="shared" si="21"/>
        <v>0</v>
      </c>
    </row>
    <row r="83" spans="1:18" s="40" customFormat="1" ht="47.25" x14ac:dyDescent="0.2">
      <c r="A83" s="16" t="s">
        <v>313</v>
      </c>
      <c r="B83" s="7" t="s">
        <v>24</v>
      </c>
      <c r="C83" s="7" t="s">
        <v>14</v>
      </c>
      <c r="D83" s="7" t="s">
        <v>301</v>
      </c>
      <c r="E83" s="7" t="s">
        <v>270</v>
      </c>
      <c r="F83" s="7" t="s">
        <v>110</v>
      </c>
      <c r="G83" s="7" t="s">
        <v>110</v>
      </c>
      <c r="H83" s="7" t="s">
        <v>300</v>
      </c>
      <c r="I83" s="7" t="s">
        <v>203</v>
      </c>
      <c r="J83" s="8" t="s">
        <v>374</v>
      </c>
      <c r="K83" s="76">
        <v>10</v>
      </c>
      <c r="L83" s="8" t="s">
        <v>61</v>
      </c>
      <c r="M83" s="77">
        <v>10090217.529999999</v>
      </c>
      <c r="N83" s="77">
        <v>0</v>
      </c>
      <c r="O83" s="77">
        <v>0</v>
      </c>
      <c r="P83" s="46"/>
      <c r="Q83" s="46"/>
      <c r="R83" s="46"/>
    </row>
    <row r="84" spans="1:18" s="40" customFormat="1" ht="47.25" x14ac:dyDescent="0.2">
      <c r="A84" s="16" t="s">
        <v>312</v>
      </c>
      <c r="B84" s="7" t="s">
        <v>24</v>
      </c>
      <c r="C84" s="7" t="s">
        <v>14</v>
      </c>
      <c r="D84" s="7" t="s">
        <v>301</v>
      </c>
      <c r="E84" s="7" t="s">
        <v>270</v>
      </c>
      <c r="F84" s="7" t="s">
        <v>110</v>
      </c>
      <c r="G84" s="7" t="s">
        <v>110</v>
      </c>
      <c r="H84" s="7" t="s">
        <v>300</v>
      </c>
      <c r="I84" s="7" t="s">
        <v>203</v>
      </c>
      <c r="J84" s="8" t="s">
        <v>247</v>
      </c>
      <c r="K84" s="76">
        <v>264</v>
      </c>
      <c r="L84" s="8" t="s">
        <v>61</v>
      </c>
      <c r="M84" s="77">
        <v>6346068.8200000003</v>
      </c>
      <c r="N84" s="77">
        <v>0</v>
      </c>
      <c r="O84" s="77">
        <v>0</v>
      </c>
      <c r="P84" s="46"/>
      <c r="Q84" s="46"/>
      <c r="R84" s="46"/>
    </row>
    <row r="85" spans="1:18" s="40" customFormat="1" ht="47.25" x14ac:dyDescent="0.2">
      <c r="A85" s="16" t="s">
        <v>311</v>
      </c>
      <c r="B85" s="7" t="s">
        <v>24</v>
      </c>
      <c r="C85" s="7" t="s">
        <v>14</v>
      </c>
      <c r="D85" s="7" t="s">
        <v>301</v>
      </c>
      <c r="E85" s="7" t="s">
        <v>270</v>
      </c>
      <c r="F85" s="7" t="s">
        <v>110</v>
      </c>
      <c r="G85" s="7" t="s">
        <v>110</v>
      </c>
      <c r="H85" s="7" t="s">
        <v>300</v>
      </c>
      <c r="I85" s="7" t="s">
        <v>203</v>
      </c>
      <c r="J85" s="8" t="s">
        <v>247</v>
      </c>
      <c r="K85" s="76">
        <v>4458</v>
      </c>
      <c r="L85" s="8" t="s">
        <v>61</v>
      </c>
      <c r="M85" s="77">
        <v>15413735.529999999</v>
      </c>
      <c r="N85" s="77">
        <v>0</v>
      </c>
      <c r="O85" s="77">
        <v>0</v>
      </c>
      <c r="P85" s="46"/>
      <c r="Q85" s="46"/>
      <c r="R85" s="46"/>
    </row>
    <row r="86" spans="1:18" ht="15.75" x14ac:dyDescent="0.2">
      <c r="A86" s="18" t="s">
        <v>387</v>
      </c>
      <c r="B86" s="19" t="s">
        <v>0</v>
      </c>
      <c r="C86" s="19" t="s">
        <v>0</v>
      </c>
      <c r="D86" s="19" t="s">
        <v>0</v>
      </c>
      <c r="E86" s="19" t="s">
        <v>0</v>
      </c>
      <c r="F86" s="19" t="s">
        <v>0</v>
      </c>
      <c r="G86" s="19" t="s">
        <v>0</v>
      </c>
      <c r="H86" s="19" t="s">
        <v>0</v>
      </c>
      <c r="I86" s="19" t="s">
        <v>0</v>
      </c>
      <c r="J86" s="20" t="s">
        <v>0</v>
      </c>
      <c r="K86" s="28" t="s">
        <v>0</v>
      </c>
      <c r="L86" s="20" t="s">
        <v>0</v>
      </c>
      <c r="M86" s="21">
        <f>M87+M88+M89</f>
        <v>52617826.659999996</v>
      </c>
      <c r="N86" s="21">
        <f t="shared" ref="N86:O86" si="22">N87+N88+N89</f>
        <v>0</v>
      </c>
      <c r="O86" s="21">
        <f t="shared" si="22"/>
        <v>0</v>
      </c>
    </row>
    <row r="87" spans="1:18" s="40" customFormat="1" ht="47.25" x14ac:dyDescent="0.2">
      <c r="A87" s="16" t="s">
        <v>351</v>
      </c>
      <c r="B87" s="7" t="s">
        <v>24</v>
      </c>
      <c r="C87" s="7" t="s">
        <v>14</v>
      </c>
      <c r="D87" s="7" t="s">
        <v>301</v>
      </c>
      <c r="E87" s="7" t="s">
        <v>270</v>
      </c>
      <c r="F87" s="7" t="s">
        <v>110</v>
      </c>
      <c r="G87" s="7" t="s">
        <v>110</v>
      </c>
      <c r="H87" s="7" t="s">
        <v>300</v>
      </c>
      <c r="I87" s="7" t="s">
        <v>203</v>
      </c>
      <c r="J87" s="8" t="s">
        <v>247</v>
      </c>
      <c r="K87" s="76">
        <v>8262</v>
      </c>
      <c r="L87" s="8" t="s">
        <v>61</v>
      </c>
      <c r="M87" s="77">
        <v>27209628.66</v>
      </c>
      <c r="N87" s="77">
        <v>0</v>
      </c>
      <c r="O87" s="77">
        <v>0</v>
      </c>
      <c r="P87" s="46"/>
      <c r="Q87" s="46"/>
      <c r="R87" s="46"/>
    </row>
    <row r="88" spans="1:18" s="40" customFormat="1" ht="47.25" x14ac:dyDescent="0.2">
      <c r="A88" s="16" t="s">
        <v>310</v>
      </c>
      <c r="B88" s="7" t="s">
        <v>24</v>
      </c>
      <c r="C88" s="7" t="s">
        <v>14</v>
      </c>
      <c r="D88" s="7" t="s">
        <v>301</v>
      </c>
      <c r="E88" s="7" t="s">
        <v>270</v>
      </c>
      <c r="F88" s="7" t="s">
        <v>110</v>
      </c>
      <c r="G88" s="7" t="s">
        <v>110</v>
      </c>
      <c r="H88" s="7" t="s">
        <v>300</v>
      </c>
      <c r="I88" s="7" t="s">
        <v>203</v>
      </c>
      <c r="J88" s="8" t="s">
        <v>374</v>
      </c>
      <c r="K88" s="76">
        <v>10</v>
      </c>
      <c r="L88" s="8" t="s">
        <v>61</v>
      </c>
      <c r="M88" s="77">
        <v>12077129.390000001</v>
      </c>
      <c r="N88" s="77">
        <v>0</v>
      </c>
      <c r="O88" s="77">
        <v>0</v>
      </c>
      <c r="P88" s="46"/>
      <c r="Q88" s="46"/>
      <c r="R88" s="46"/>
    </row>
    <row r="89" spans="1:18" s="40" customFormat="1" ht="47.25" x14ac:dyDescent="0.2">
      <c r="A89" s="16" t="s">
        <v>309</v>
      </c>
      <c r="B89" s="7" t="s">
        <v>24</v>
      </c>
      <c r="C89" s="7" t="s">
        <v>14</v>
      </c>
      <c r="D89" s="7" t="s">
        <v>301</v>
      </c>
      <c r="E89" s="7" t="s">
        <v>270</v>
      </c>
      <c r="F89" s="7" t="s">
        <v>110</v>
      </c>
      <c r="G89" s="7" t="s">
        <v>110</v>
      </c>
      <c r="H89" s="7" t="s">
        <v>300</v>
      </c>
      <c r="I89" s="7" t="s">
        <v>203</v>
      </c>
      <c r="J89" s="8" t="s">
        <v>247</v>
      </c>
      <c r="K89" s="76">
        <v>2588</v>
      </c>
      <c r="L89" s="8" t="s">
        <v>61</v>
      </c>
      <c r="M89" s="77">
        <v>13331068.609999999</v>
      </c>
      <c r="N89" s="77">
        <v>0</v>
      </c>
      <c r="O89" s="77">
        <v>0</v>
      </c>
      <c r="P89" s="46"/>
      <c r="Q89" s="46"/>
      <c r="R89" s="46"/>
    </row>
    <row r="90" spans="1:18" ht="47.25" x14ac:dyDescent="0.2">
      <c r="A90" s="18" t="s">
        <v>386</v>
      </c>
      <c r="B90" s="19" t="s">
        <v>0</v>
      </c>
      <c r="C90" s="19" t="s">
        <v>0</v>
      </c>
      <c r="D90" s="19" t="s">
        <v>0</v>
      </c>
      <c r="E90" s="19" t="s">
        <v>0</v>
      </c>
      <c r="F90" s="19" t="s">
        <v>0</v>
      </c>
      <c r="G90" s="19" t="s">
        <v>0</v>
      </c>
      <c r="H90" s="19" t="s">
        <v>0</v>
      </c>
      <c r="I90" s="19" t="s">
        <v>0</v>
      </c>
      <c r="J90" s="20" t="s">
        <v>0</v>
      </c>
      <c r="K90" s="28" t="s">
        <v>0</v>
      </c>
      <c r="L90" s="20" t="s">
        <v>0</v>
      </c>
      <c r="M90" s="21">
        <f>M91</f>
        <v>45320161.270000003</v>
      </c>
      <c r="N90" s="21">
        <f t="shared" ref="N90:O90" si="23">N91</f>
        <v>0</v>
      </c>
      <c r="O90" s="21">
        <f t="shared" si="23"/>
        <v>0</v>
      </c>
    </row>
    <row r="91" spans="1:18" s="40" customFormat="1" ht="63" x14ac:dyDescent="0.2">
      <c r="A91" s="16" t="s">
        <v>303</v>
      </c>
      <c r="B91" s="7" t="s">
        <v>24</v>
      </c>
      <c r="C91" s="7" t="s">
        <v>14</v>
      </c>
      <c r="D91" s="7" t="s">
        <v>301</v>
      </c>
      <c r="E91" s="7" t="s">
        <v>270</v>
      </c>
      <c r="F91" s="7" t="s">
        <v>110</v>
      </c>
      <c r="G91" s="7" t="s">
        <v>110</v>
      </c>
      <c r="H91" s="7" t="s">
        <v>300</v>
      </c>
      <c r="I91" s="7" t="s">
        <v>203</v>
      </c>
      <c r="J91" s="8" t="s">
        <v>247</v>
      </c>
      <c r="K91" s="76">
        <v>14590</v>
      </c>
      <c r="L91" s="8" t="s">
        <v>61</v>
      </c>
      <c r="M91" s="77">
        <v>45320161.270000003</v>
      </c>
      <c r="N91" s="77">
        <v>0</v>
      </c>
      <c r="O91" s="77">
        <v>0</v>
      </c>
      <c r="P91" s="46"/>
      <c r="Q91" s="46"/>
      <c r="R91" s="46"/>
    </row>
    <row r="92" spans="1:18" ht="31.5" x14ac:dyDescent="0.2">
      <c r="A92" s="18" t="s">
        <v>385</v>
      </c>
      <c r="B92" s="19" t="s">
        <v>0</v>
      </c>
      <c r="C92" s="19" t="s">
        <v>0</v>
      </c>
      <c r="D92" s="19" t="s">
        <v>0</v>
      </c>
      <c r="E92" s="19" t="s">
        <v>0</v>
      </c>
      <c r="F92" s="19" t="s">
        <v>0</v>
      </c>
      <c r="G92" s="19" t="s">
        <v>0</v>
      </c>
      <c r="H92" s="19" t="s">
        <v>0</v>
      </c>
      <c r="I92" s="19" t="s">
        <v>0</v>
      </c>
      <c r="J92" s="20" t="s">
        <v>0</v>
      </c>
      <c r="K92" s="28" t="s">
        <v>0</v>
      </c>
      <c r="L92" s="20" t="s">
        <v>0</v>
      </c>
      <c r="M92" s="21">
        <f>M93</f>
        <v>18372557.920000002</v>
      </c>
      <c r="N92" s="21">
        <f t="shared" ref="N92:O92" si="24">N93</f>
        <v>0</v>
      </c>
      <c r="O92" s="21">
        <f t="shared" si="24"/>
        <v>0</v>
      </c>
    </row>
    <row r="93" spans="1:18" s="40" customFormat="1" ht="47.25" x14ac:dyDescent="0.2">
      <c r="A93" s="16" t="s">
        <v>339</v>
      </c>
      <c r="B93" s="7" t="s">
        <v>24</v>
      </c>
      <c r="C93" s="7" t="s">
        <v>14</v>
      </c>
      <c r="D93" s="7" t="s">
        <v>301</v>
      </c>
      <c r="E93" s="7" t="s">
        <v>270</v>
      </c>
      <c r="F93" s="7" t="s">
        <v>110</v>
      </c>
      <c r="G93" s="7" t="s">
        <v>110</v>
      </c>
      <c r="H93" s="7" t="s">
        <v>300</v>
      </c>
      <c r="I93" s="7" t="s">
        <v>203</v>
      </c>
      <c r="J93" s="8" t="s">
        <v>247</v>
      </c>
      <c r="K93" s="76">
        <v>1750</v>
      </c>
      <c r="L93" s="8" t="s">
        <v>61</v>
      </c>
      <c r="M93" s="77">
        <v>18372557.920000002</v>
      </c>
      <c r="N93" s="77">
        <v>0</v>
      </c>
      <c r="O93" s="77">
        <v>0</v>
      </c>
      <c r="P93" s="46"/>
      <c r="Q93" s="46"/>
      <c r="R93" s="46"/>
    </row>
    <row r="94" spans="1:18" ht="47.25" x14ac:dyDescent="0.2">
      <c r="A94" s="18" t="s">
        <v>370</v>
      </c>
      <c r="B94" s="19" t="s">
        <v>0</v>
      </c>
      <c r="C94" s="19" t="s">
        <v>0</v>
      </c>
      <c r="D94" s="19" t="s">
        <v>0</v>
      </c>
      <c r="E94" s="19" t="s">
        <v>0</v>
      </c>
      <c r="F94" s="19" t="s">
        <v>0</v>
      </c>
      <c r="G94" s="19" t="s">
        <v>0</v>
      </c>
      <c r="H94" s="19" t="s">
        <v>0</v>
      </c>
      <c r="I94" s="19" t="s">
        <v>0</v>
      </c>
      <c r="J94" s="20" t="s">
        <v>0</v>
      </c>
      <c r="K94" s="28" t="s">
        <v>0</v>
      </c>
      <c r="L94" s="20" t="s">
        <v>0</v>
      </c>
      <c r="M94" s="21">
        <f>M95</f>
        <v>0</v>
      </c>
      <c r="N94" s="21">
        <f t="shared" ref="N94:O94" si="25">N95</f>
        <v>29700000</v>
      </c>
      <c r="O94" s="21">
        <f t="shared" si="25"/>
        <v>0</v>
      </c>
    </row>
    <row r="95" spans="1:18" s="40" customFormat="1" ht="47.25" x14ac:dyDescent="0.2">
      <c r="A95" s="16" t="s">
        <v>338</v>
      </c>
      <c r="B95" s="7" t="s">
        <v>24</v>
      </c>
      <c r="C95" s="7" t="s">
        <v>14</v>
      </c>
      <c r="D95" s="7" t="s">
        <v>301</v>
      </c>
      <c r="E95" s="7" t="s">
        <v>270</v>
      </c>
      <c r="F95" s="7" t="s">
        <v>110</v>
      </c>
      <c r="G95" s="7" t="s">
        <v>110</v>
      </c>
      <c r="H95" s="7" t="s">
        <v>300</v>
      </c>
      <c r="I95" s="7" t="s">
        <v>203</v>
      </c>
      <c r="J95" s="8" t="s">
        <v>247</v>
      </c>
      <c r="K95" s="76">
        <v>13000</v>
      </c>
      <c r="L95" s="8">
        <v>2024</v>
      </c>
      <c r="M95" s="77">
        <v>0</v>
      </c>
      <c r="N95" s="77">
        <v>29700000</v>
      </c>
      <c r="O95" s="77">
        <v>0</v>
      </c>
      <c r="P95" s="46"/>
      <c r="Q95" s="46"/>
      <c r="R95" s="46"/>
    </row>
    <row r="96" spans="1:18" ht="47.25" x14ac:dyDescent="0.2">
      <c r="A96" s="18" t="s">
        <v>384</v>
      </c>
      <c r="B96" s="19" t="s">
        <v>0</v>
      </c>
      <c r="C96" s="19" t="s">
        <v>0</v>
      </c>
      <c r="D96" s="19" t="s">
        <v>0</v>
      </c>
      <c r="E96" s="19" t="s">
        <v>0</v>
      </c>
      <c r="F96" s="19" t="s">
        <v>0</v>
      </c>
      <c r="G96" s="19" t="s">
        <v>0</v>
      </c>
      <c r="H96" s="19" t="s">
        <v>0</v>
      </c>
      <c r="I96" s="19" t="s">
        <v>0</v>
      </c>
      <c r="J96" s="20" t="s">
        <v>0</v>
      </c>
      <c r="K96" s="28" t="s">
        <v>0</v>
      </c>
      <c r="L96" s="20" t="s">
        <v>0</v>
      </c>
      <c r="M96" s="21">
        <f>M97+M98</f>
        <v>34255934.989999995</v>
      </c>
      <c r="N96" s="21">
        <f t="shared" ref="N96:O96" si="26">N97+N98</f>
        <v>0</v>
      </c>
      <c r="O96" s="21">
        <f t="shared" si="26"/>
        <v>0</v>
      </c>
    </row>
    <row r="97" spans="1:18" s="40" customFormat="1" ht="47.25" x14ac:dyDescent="0.2">
      <c r="A97" s="16" t="s">
        <v>427</v>
      </c>
      <c r="B97" s="7" t="s">
        <v>24</v>
      </c>
      <c r="C97" s="7" t="s">
        <v>14</v>
      </c>
      <c r="D97" s="7" t="s">
        <v>301</v>
      </c>
      <c r="E97" s="7" t="s">
        <v>270</v>
      </c>
      <c r="F97" s="7" t="s">
        <v>110</v>
      </c>
      <c r="G97" s="7" t="s">
        <v>110</v>
      </c>
      <c r="H97" s="7" t="s">
        <v>300</v>
      </c>
      <c r="I97" s="7" t="s">
        <v>203</v>
      </c>
      <c r="J97" s="8" t="s">
        <v>247</v>
      </c>
      <c r="K97" s="76">
        <v>8329</v>
      </c>
      <c r="L97" s="8">
        <v>2023</v>
      </c>
      <c r="M97" s="77">
        <v>14850000</v>
      </c>
      <c r="N97" s="77">
        <v>0</v>
      </c>
      <c r="O97" s="77">
        <v>0</v>
      </c>
      <c r="P97" s="46"/>
      <c r="Q97" s="46"/>
      <c r="R97" s="46"/>
    </row>
    <row r="98" spans="1:18" s="40" customFormat="1" ht="47.25" x14ac:dyDescent="0.2">
      <c r="A98" s="16" t="s">
        <v>334</v>
      </c>
      <c r="B98" s="7" t="s">
        <v>24</v>
      </c>
      <c r="C98" s="7" t="s">
        <v>14</v>
      </c>
      <c r="D98" s="7" t="s">
        <v>301</v>
      </c>
      <c r="E98" s="7" t="s">
        <v>270</v>
      </c>
      <c r="F98" s="7" t="s">
        <v>110</v>
      </c>
      <c r="G98" s="7" t="s">
        <v>110</v>
      </c>
      <c r="H98" s="7" t="s">
        <v>300</v>
      </c>
      <c r="I98" s="7" t="s">
        <v>203</v>
      </c>
      <c r="J98" s="8" t="s">
        <v>247</v>
      </c>
      <c r="K98" s="76">
        <v>7412</v>
      </c>
      <c r="L98" s="8" t="s">
        <v>61</v>
      </c>
      <c r="M98" s="77">
        <v>19405934.989999998</v>
      </c>
      <c r="N98" s="77">
        <v>0</v>
      </c>
      <c r="O98" s="77">
        <v>0</v>
      </c>
      <c r="P98" s="46"/>
      <c r="Q98" s="46"/>
      <c r="R98" s="46"/>
    </row>
    <row r="99" spans="1:18" ht="47.25" x14ac:dyDescent="0.2">
      <c r="A99" s="18" t="s">
        <v>383</v>
      </c>
      <c r="B99" s="19" t="s">
        <v>0</v>
      </c>
      <c r="C99" s="19" t="s">
        <v>0</v>
      </c>
      <c r="D99" s="19" t="s">
        <v>0</v>
      </c>
      <c r="E99" s="19" t="s">
        <v>0</v>
      </c>
      <c r="F99" s="19" t="s">
        <v>0</v>
      </c>
      <c r="G99" s="19" t="s">
        <v>0</v>
      </c>
      <c r="H99" s="19" t="s">
        <v>0</v>
      </c>
      <c r="I99" s="19" t="s">
        <v>0</v>
      </c>
      <c r="J99" s="20" t="s">
        <v>0</v>
      </c>
      <c r="K99" s="28" t="s">
        <v>0</v>
      </c>
      <c r="L99" s="20" t="s">
        <v>0</v>
      </c>
      <c r="M99" s="21">
        <f>M100</f>
        <v>21871043.850000001</v>
      </c>
      <c r="N99" s="21">
        <f t="shared" ref="N99:O99" si="27">N100</f>
        <v>0</v>
      </c>
      <c r="O99" s="21">
        <f t="shared" si="27"/>
        <v>0</v>
      </c>
    </row>
    <row r="100" spans="1:18" s="40" customFormat="1" ht="78.75" x14ac:dyDescent="0.2">
      <c r="A100" s="16" t="s">
        <v>337</v>
      </c>
      <c r="B100" s="7" t="s">
        <v>24</v>
      </c>
      <c r="C100" s="7" t="s">
        <v>14</v>
      </c>
      <c r="D100" s="7" t="s">
        <v>301</v>
      </c>
      <c r="E100" s="7" t="s">
        <v>270</v>
      </c>
      <c r="F100" s="7" t="s">
        <v>110</v>
      </c>
      <c r="G100" s="7" t="s">
        <v>110</v>
      </c>
      <c r="H100" s="7" t="s">
        <v>300</v>
      </c>
      <c r="I100" s="7" t="s">
        <v>203</v>
      </c>
      <c r="J100" s="8" t="s">
        <v>247</v>
      </c>
      <c r="K100" s="76">
        <v>4215</v>
      </c>
      <c r="L100" s="8" t="s">
        <v>61</v>
      </c>
      <c r="M100" s="77">
        <v>21871043.850000001</v>
      </c>
      <c r="N100" s="77">
        <v>0</v>
      </c>
      <c r="O100" s="77">
        <v>0</v>
      </c>
      <c r="P100" s="46"/>
      <c r="Q100" s="46"/>
      <c r="R100" s="46"/>
    </row>
    <row r="101" spans="1:18" ht="31.5" x14ac:dyDescent="0.2">
      <c r="A101" s="18" t="s">
        <v>367</v>
      </c>
      <c r="B101" s="19" t="s">
        <v>0</v>
      </c>
      <c r="C101" s="19" t="s">
        <v>0</v>
      </c>
      <c r="D101" s="19" t="s">
        <v>0</v>
      </c>
      <c r="E101" s="19" t="s">
        <v>0</v>
      </c>
      <c r="F101" s="19" t="s">
        <v>0</v>
      </c>
      <c r="G101" s="19" t="s">
        <v>0</v>
      </c>
      <c r="H101" s="19" t="s">
        <v>0</v>
      </c>
      <c r="I101" s="19" t="s">
        <v>0</v>
      </c>
      <c r="J101" s="20" t="s">
        <v>0</v>
      </c>
      <c r="K101" s="28" t="s">
        <v>0</v>
      </c>
      <c r="L101" s="20" t="s">
        <v>0</v>
      </c>
      <c r="M101" s="21">
        <f>M102</f>
        <v>17993082.23</v>
      </c>
      <c r="N101" s="21">
        <f t="shared" ref="N101:O101" si="28">N102</f>
        <v>0</v>
      </c>
      <c r="O101" s="21">
        <f t="shared" si="28"/>
        <v>0</v>
      </c>
    </row>
    <row r="102" spans="1:18" s="40" customFormat="1" ht="47.25" x14ac:dyDescent="0.2">
      <c r="A102" s="16" t="s">
        <v>428</v>
      </c>
      <c r="B102" s="7" t="s">
        <v>24</v>
      </c>
      <c r="C102" s="7" t="s">
        <v>14</v>
      </c>
      <c r="D102" s="7" t="s">
        <v>301</v>
      </c>
      <c r="E102" s="7" t="s">
        <v>270</v>
      </c>
      <c r="F102" s="7" t="s">
        <v>110</v>
      </c>
      <c r="G102" s="7" t="s">
        <v>110</v>
      </c>
      <c r="H102" s="7" t="s">
        <v>300</v>
      </c>
      <c r="I102" s="7" t="s">
        <v>203</v>
      </c>
      <c r="J102" s="8" t="s">
        <v>374</v>
      </c>
      <c r="K102" s="76">
        <v>10.09</v>
      </c>
      <c r="L102" s="8">
        <v>2023</v>
      </c>
      <c r="M102" s="77">
        <v>17993082.23</v>
      </c>
      <c r="N102" s="77">
        <v>0</v>
      </c>
      <c r="O102" s="77">
        <v>0</v>
      </c>
      <c r="P102" s="46"/>
      <c r="Q102" s="46"/>
      <c r="R102" s="46"/>
    </row>
    <row r="103" spans="1:18" ht="31.5" x14ac:dyDescent="0.2">
      <c r="A103" s="18" t="s">
        <v>382</v>
      </c>
      <c r="B103" s="19" t="s">
        <v>0</v>
      </c>
      <c r="C103" s="19" t="s">
        <v>0</v>
      </c>
      <c r="D103" s="19" t="s">
        <v>0</v>
      </c>
      <c r="E103" s="19" t="s">
        <v>0</v>
      </c>
      <c r="F103" s="19" t="s">
        <v>0</v>
      </c>
      <c r="G103" s="19" t="s">
        <v>0</v>
      </c>
      <c r="H103" s="19" t="s">
        <v>0</v>
      </c>
      <c r="I103" s="19" t="s">
        <v>0</v>
      </c>
      <c r="J103" s="20" t="s">
        <v>0</v>
      </c>
      <c r="K103" s="28" t="s">
        <v>0</v>
      </c>
      <c r="L103" s="20" t="s">
        <v>0</v>
      </c>
      <c r="M103" s="21">
        <f>M104</f>
        <v>22936503.460000001</v>
      </c>
      <c r="N103" s="21">
        <f t="shared" ref="N103:O103" si="29">N104</f>
        <v>0</v>
      </c>
      <c r="O103" s="21">
        <f t="shared" si="29"/>
        <v>0</v>
      </c>
    </row>
    <row r="104" spans="1:18" s="40" customFormat="1" ht="47.25" x14ac:dyDescent="0.2">
      <c r="A104" s="16" t="s">
        <v>314</v>
      </c>
      <c r="B104" s="7" t="s">
        <v>24</v>
      </c>
      <c r="C104" s="7" t="s">
        <v>14</v>
      </c>
      <c r="D104" s="7" t="s">
        <v>301</v>
      </c>
      <c r="E104" s="7" t="s">
        <v>270</v>
      </c>
      <c r="F104" s="7" t="s">
        <v>110</v>
      </c>
      <c r="G104" s="7" t="s">
        <v>110</v>
      </c>
      <c r="H104" s="7" t="s">
        <v>300</v>
      </c>
      <c r="I104" s="7" t="s">
        <v>203</v>
      </c>
      <c r="J104" s="8" t="s">
        <v>247</v>
      </c>
      <c r="K104" s="76">
        <v>5526</v>
      </c>
      <c r="L104" s="8" t="s">
        <v>61</v>
      </c>
      <c r="M104" s="77">
        <v>22936503.460000001</v>
      </c>
      <c r="N104" s="77">
        <v>0</v>
      </c>
      <c r="O104" s="77">
        <v>0</v>
      </c>
      <c r="P104" s="46"/>
      <c r="Q104" s="46"/>
      <c r="R104" s="46"/>
    </row>
    <row r="105" spans="1:18" ht="31.5" x14ac:dyDescent="0.2">
      <c r="A105" s="18" t="s">
        <v>366</v>
      </c>
      <c r="B105" s="19" t="s">
        <v>0</v>
      </c>
      <c r="C105" s="19" t="s">
        <v>0</v>
      </c>
      <c r="D105" s="19" t="s">
        <v>0</v>
      </c>
      <c r="E105" s="19" t="s">
        <v>0</v>
      </c>
      <c r="F105" s="19" t="s">
        <v>0</v>
      </c>
      <c r="G105" s="19" t="s">
        <v>0</v>
      </c>
      <c r="H105" s="19" t="s">
        <v>0</v>
      </c>
      <c r="I105" s="19" t="s">
        <v>0</v>
      </c>
      <c r="J105" s="20" t="s">
        <v>0</v>
      </c>
      <c r="K105" s="28" t="s">
        <v>0</v>
      </c>
      <c r="L105" s="20" t="s">
        <v>0</v>
      </c>
      <c r="M105" s="21">
        <f>M106+M107</f>
        <v>0</v>
      </c>
      <c r="N105" s="21">
        <f t="shared" ref="N105:O105" si="30">N106+N107</f>
        <v>24057000</v>
      </c>
      <c r="O105" s="21">
        <f t="shared" si="30"/>
        <v>0</v>
      </c>
    </row>
    <row r="106" spans="1:18" s="40" customFormat="1" ht="51" x14ac:dyDescent="0.2">
      <c r="A106" s="16" t="s">
        <v>308</v>
      </c>
      <c r="B106" s="7" t="s">
        <v>24</v>
      </c>
      <c r="C106" s="7" t="s">
        <v>14</v>
      </c>
      <c r="D106" s="7" t="s">
        <v>301</v>
      </c>
      <c r="E106" s="7" t="s">
        <v>270</v>
      </c>
      <c r="F106" s="7" t="s">
        <v>110</v>
      </c>
      <c r="G106" s="7" t="s">
        <v>110</v>
      </c>
      <c r="H106" s="7" t="s">
        <v>300</v>
      </c>
      <c r="I106" s="7" t="s">
        <v>203</v>
      </c>
      <c r="J106" s="8" t="s">
        <v>365</v>
      </c>
      <c r="K106" s="76">
        <v>3.3</v>
      </c>
      <c r="L106" s="8">
        <v>2024</v>
      </c>
      <c r="M106" s="77">
        <v>0</v>
      </c>
      <c r="N106" s="77">
        <v>15345000</v>
      </c>
      <c r="O106" s="77">
        <v>0</v>
      </c>
      <c r="P106" s="46"/>
      <c r="Q106" s="46"/>
      <c r="R106" s="46"/>
    </row>
    <row r="107" spans="1:18" s="40" customFormat="1" ht="78.75" x14ac:dyDescent="0.2">
      <c r="A107" s="16" t="s">
        <v>307</v>
      </c>
      <c r="B107" s="7" t="s">
        <v>24</v>
      </c>
      <c r="C107" s="7" t="s">
        <v>14</v>
      </c>
      <c r="D107" s="7" t="s">
        <v>301</v>
      </c>
      <c r="E107" s="7" t="s">
        <v>270</v>
      </c>
      <c r="F107" s="7" t="s">
        <v>110</v>
      </c>
      <c r="G107" s="7" t="s">
        <v>110</v>
      </c>
      <c r="H107" s="7" t="s">
        <v>300</v>
      </c>
      <c r="I107" s="7" t="s">
        <v>203</v>
      </c>
      <c r="J107" s="8" t="s">
        <v>247</v>
      </c>
      <c r="K107" s="76">
        <v>6000</v>
      </c>
      <c r="L107" s="8">
        <v>2024</v>
      </c>
      <c r="M107" s="77">
        <v>0</v>
      </c>
      <c r="N107" s="77">
        <v>8712000</v>
      </c>
      <c r="O107" s="77">
        <v>0</v>
      </c>
      <c r="P107" s="46"/>
      <c r="Q107" s="46"/>
      <c r="R107" s="46"/>
    </row>
    <row r="108" spans="1:18" ht="31.5" x14ac:dyDescent="0.2">
      <c r="A108" s="18" t="s">
        <v>189</v>
      </c>
      <c r="B108" s="19" t="s">
        <v>24</v>
      </c>
      <c r="C108" s="19" t="s">
        <v>17</v>
      </c>
      <c r="D108" s="19" t="s">
        <v>0</v>
      </c>
      <c r="E108" s="19" t="s">
        <v>0</v>
      </c>
      <c r="F108" s="19" t="s">
        <v>0</v>
      </c>
      <c r="G108" s="19" t="s">
        <v>0</v>
      </c>
      <c r="H108" s="73" t="s">
        <v>0</v>
      </c>
      <c r="I108" s="73" t="s">
        <v>0</v>
      </c>
      <c r="J108" s="78" t="s">
        <v>0</v>
      </c>
      <c r="K108" s="79"/>
      <c r="L108" s="78" t="s">
        <v>0</v>
      </c>
      <c r="M108" s="21">
        <f>M109+M147</f>
        <v>219587071</v>
      </c>
      <c r="N108" s="21">
        <f>N109+N147</f>
        <v>219587071</v>
      </c>
      <c r="O108" s="21">
        <f>O109+O147</f>
        <v>405400000</v>
      </c>
    </row>
    <row r="109" spans="1:18" ht="47.25" x14ac:dyDescent="0.2">
      <c r="A109" s="18" t="s">
        <v>299</v>
      </c>
      <c r="B109" s="19" t="s">
        <v>24</v>
      </c>
      <c r="C109" s="19" t="s">
        <v>17</v>
      </c>
      <c r="D109" s="19" t="s">
        <v>206</v>
      </c>
      <c r="E109" s="19" t="s">
        <v>0</v>
      </c>
      <c r="F109" s="19" t="s">
        <v>0</v>
      </c>
      <c r="G109" s="19" t="s">
        <v>0</v>
      </c>
      <c r="H109" s="73" t="s">
        <v>0</v>
      </c>
      <c r="I109" s="73" t="s">
        <v>0</v>
      </c>
      <c r="J109" s="78" t="s">
        <v>0</v>
      </c>
      <c r="K109" s="79"/>
      <c r="L109" s="78" t="s">
        <v>0</v>
      </c>
      <c r="M109" s="21">
        <f>M110</f>
        <v>32587071</v>
      </c>
      <c r="N109" s="21">
        <f t="shared" ref="N109:O113" si="31">N110</f>
        <v>32587071</v>
      </c>
      <c r="O109" s="21">
        <f t="shared" si="31"/>
        <v>30400000</v>
      </c>
    </row>
    <row r="110" spans="1:18" ht="63" x14ac:dyDescent="0.2">
      <c r="A110" s="18" t="s">
        <v>281</v>
      </c>
      <c r="B110" s="19" t="s">
        <v>24</v>
      </c>
      <c r="C110" s="19" t="s">
        <v>17</v>
      </c>
      <c r="D110" s="19" t="s">
        <v>206</v>
      </c>
      <c r="E110" s="19" t="s">
        <v>270</v>
      </c>
      <c r="F110" s="19" t="s">
        <v>0</v>
      </c>
      <c r="G110" s="19" t="s">
        <v>0</v>
      </c>
      <c r="H110" s="73" t="s">
        <v>0</v>
      </c>
      <c r="I110" s="73" t="s">
        <v>0</v>
      </c>
      <c r="J110" s="78" t="s">
        <v>0</v>
      </c>
      <c r="K110" s="79"/>
      <c r="L110" s="78" t="s">
        <v>0</v>
      </c>
      <c r="M110" s="21">
        <f>M111</f>
        <v>32587071</v>
      </c>
      <c r="N110" s="21">
        <f t="shared" si="31"/>
        <v>32587071</v>
      </c>
      <c r="O110" s="21">
        <f t="shared" si="31"/>
        <v>30400000</v>
      </c>
    </row>
    <row r="111" spans="1:18" ht="15.75" x14ac:dyDescent="0.2">
      <c r="A111" s="30" t="s">
        <v>109</v>
      </c>
      <c r="B111" s="19" t="s">
        <v>24</v>
      </c>
      <c r="C111" s="19" t="s">
        <v>17</v>
      </c>
      <c r="D111" s="19" t="s">
        <v>206</v>
      </c>
      <c r="E111" s="19" t="s">
        <v>270</v>
      </c>
      <c r="F111" s="19" t="s">
        <v>110</v>
      </c>
      <c r="G111" s="19" t="s">
        <v>0</v>
      </c>
      <c r="H111" s="19" t="s">
        <v>0</v>
      </c>
      <c r="I111" s="19" t="s">
        <v>0</v>
      </c>
      <c r="J111" s="20" t="s">
        <v>0</v>
      </c>
      <c r="K111" s="28"/>
      <c r="L111" s="20" t="s">
        <v>0</v>
      </c>
      <c r="M111" s="21">
        <f>M112</f>
        <v>32587071</v>
      </c>
      <c r="N111" s="21">
        <f t="shared" si="31"/>
        <v>32587071</v>
      </c>
      <c r="O111" s="21">
        <f t="shared" si="31"/>
        <v>30400000</v>
      </c>
    </row>
    <row r="112" spans="1:18" ht="15.75" x14ac:dyDescent="0.2">
      <c r="A112" s="30" t="s">
        <v>111</v>
      </c>
      <c r="B112" s="19" t="s">
        <v>24</v>
      </c>
      <c r="C112" s="19" t="s">
        <v>17</v>
      </c>
      <c r="D112" s="19" t="s">
        <v>206</v>
      </c>
      <c r="E112" s="19" t="s">
        <v>270</v>
      </c>
      <c r="F112" s="19" t="s">
        <v>110</v>
      </c>
      <c r="G112" s="19" t="s">
        <v>65</v>
      </c>
      <c r="H112" s="19" t="s">
        <v>0</v>
      </c>
      <c r="I112" s="19" t="s">
        <v>0</v>
      </c>
      <c r="J112" s="20" t="s">
        <v>0</v>
      </c>
      <c r="K112" s="28"/>
      <c r="L112" s="20" t="s">
        <v>0</v>
      </c>
      <c r="M112" s="21">
        <f>M113</f>
        <v>32587071</v>
      </c>
      <c r="N112" s="21">
        <f t="shared" si="31"/>
        <v>32587071</v>
      </c>
      <c r="O112" s="21">
        <f t="shared" si="31"/>
        <v>30400000</v>
      </c>
    </row>
    <row r="113" spans="1:18" ht="47.25" x14ac:dyDescent="0.2">
      <c r="A113" s="18" t="s">
        <v>219</v>
      </c>
      <c r="B113" s="19" t="s">
        <v>24</v>
      </c>
      <c r="C113" s="19" t="s">
        <v>17</v>
      </c>
      <c r="D113" s="19" t="s">
        <v>206</v>
      </c>
      <c r="E113" s="19" t="s">
        <v>270</v>
      </c>
      <c r="F113" s="19" t="s">
        <v>110</v>
      </c>
      <c r="G113" s="19" t="s">
        <v>65</v>
      </c>
      <c r="H113" s="19" t="s">
        <v>215</v>
      </c>
      <c r="I113" s="73" t="s">
        <v>0</v>
      </c>
      <c r="J113" s="78" t="s">
        <v>0</v>
      </c>
      <c r="K113" s="79"/>
      <c r="L113" s="78" t="s">
        <v>0</v>
      </c>
      <c r="M113" s="21">
        <f>M114</f>
        <v>32587071</v>
      </c>
      <c r="N113" s="21">
        <f t="shared" si="31"/>
        <v>32587071</v>
      </c>
      <c r="O113" s="21">
        <f t="shared" si="31"/>
        <v>30400000</v>
      </c>
    </row>
    <row r="114" spans="1:18" ht="63" x14ac:dyDescent="0.2">
      <c r="A114" s="18" t="s">
        <v>209</v>
      </c>
      <c r="B114" s="19" t="s">
        <v>24</v>
      </c>
      <c r="C114" s="19" t="s">
        <v>17</v>
      </c>
      <c r="D114" s="19" t="s">
        <v>206</v>
      </c>
      <c r="E114" s="19" t="s">
        <v>270</v>
      </c>
      <c r="F114" s="19" t="s">
        <v>110</v>
      </c>
      <c r="G114" s="19" t="s">
        <v>65</v>
      </c>
      <c r="H114" s="19" t="s">
        <v>215</v>
      </c>
      <c r="I114" s="19" t="s">
        <v>203</v>
      </c>
      <c r="J114" s="20" t="s">
        <v>0</v>
      </c>
      <c r="K114" s="28"/>
      <c r="L114" s="20" t="s">
        <v>0</v>
      </c>
      <c r="M114" s="21">
        <f>M115+M133+M117+M119+M121+M123+M125+M127+M129+M131+M135+M137+M139+M141+M143+M145</f>
        <v>32587071</v>
      </c>
      <c r="N114" s="21">
        <f>N115+N133+N117+N119+N121+N123+N125+N127+N129+N131+N135+N137+N139+N141+N143+N145</f>
        <v>32587071</v>
      </c>
      <c r="O114" s="21">
        <f>O115+O133+O117+O119+O121+O123+O125+O127+O129+O131+O135+O137+O139+O141+O143+O145</f>
        <v>30400000</v>
      </c>
    </row>
    <row r="115" spans="1:18" ht="15.75" x14ac:dyDescent="0.2">
      <c r="A115" s="18" t="s">
        <v>381</v>
      </c>
      <c r="B115" s="19" t="s">
        <v>0</v>
      </c>
      <c r="C115" s="19" t="s">
        <v>0</v>
      </c>
      <c r="D115" s="19" t="s">
        <v>0</v>
      </c>
      <c r="E115" s="19" t="s">
        <v>0</v>
      </c>
      <c r="F115" s="19" t="s">
        <v>0</v>
      </c>
      <c r="G115" s="19" t="s">
        <v>0</v>
      </c>
      <c r="H115" s="19" t="s">
        <v>0</v>
      </c>
      <c r="I115" s="19" t="s">
        <v>0</v>
      </c>
      <c r="J115" s="20" t="s">
        <v>0</v>
      </c>
      <c r="K115" s="28" t="s">
        <v>0</v>
      </c>
      <c r="L115" s="20" t="s">
        <v>0</v>
      </c>
      <c r="M115" s="21">
        <f>M116</f>
        <v>0</v>
      </c>
      <c r="N115" s="21">
        <f t="shared" ref="N115:O115" si="32">N116</f>
        <v>3230000</v>
      </c>
      <c r="O115" s="21">
        <f t="shared" si="32"/>
        <v>0</v>
      </c>
    </row>
    <row r="116" spans="1:18" s="40" customFormat="1" ht="63" x14ac:dyDescent="0.2">
      <c r="A116" s="16" t="s">
        <v>298</v>
      </c>
      <c r="B116" s="7" t="s">
        <v>24</v>
      </c>
      <c r="C116" s="7" t="s">
        <v>17</v>
      </c>
      <c r="D116" s="7" t="s">
        <v>206</v>
      </c>
      <c r="E116" s="7" t="s">
        <v>270</v>
      </c>
      <c r="F116" s="7" t="s">
        <v>110</v>
      </c>
      <c r="G116" s="7" t="s">
        <v>65</v>
      </c>
      <c r="H116" s="7" t="s">
        <v>215</v>
      </c>
      <c r="I116" s="7" t="s">
        <v>203</v>
      </c>
      <c r="J116" s="8" t="s">
        <v>247</v>
      </c>
      <c r="K116" s="76">
        <v>2200</v>
      </c>
      <c r="L116" s="8" t="s">
        <v>55</v>
      </c>
      <c r="M116" s="77">
        <v>0</v>
      </c>
      <c r="N116" s="77">
        <v>3230000</v>
      </c>
      <c r="O116" s="77">
        <v>0</v>
      </c>
      <c r="P116" s="46"/>
      <c r="Q116" s="46"/>
      <c r="R116" s="46"/>
    </row>
    <row r="117" spans="1:18" ht="15.75" x14ac:dyDescent="0.2">
      <c r="A117" s="18" t="s">
        <v>371</v>
      </c>
      <c r="B117" s="19" t="s">
        <v>0</v>
      </c>
      <c r="C117" s="19" t="s">
        <v>0</v>
      </c>
      <c r="D117" s="19" t="s">
        <v>0</v>
      </c>
      <c r="E117" s="19" t="s">
        <v>0</v>
      </c>
      <c r="F117" s="19" t="s">
        <v>0</v>
      </c>
      <c r="G117" s="19" t="s">
        <v>0</v>
      </c>
      <c r="H117" s="19" t="s">
        <v>0</v>
      </c>
      <c r="I117" s="19" t="s">
        <v>0</v>
      </c>
      <c r="J117" s="20" t="s">
        <v>0</v>
      </c>
      <c r="K117" s="28" t="s">
        <v>0</v>
      </c>
      <c r="L117" s="20" t="s">
        <v>0</v>
      </c>
      <c r="M117" s="21">
        <f>M118</f>
        <v>14250000</v>
      </c>
      <c r="N117" s="21">
        <f t="shared" ref="N117:O117" si="33">N118</f>
        <v>14250000</v>
      </c>
      <c r="O117" s="21">
        <f t="shared" si="33"/>
        <v>0</v>
      </c>
    </row>
    <row r="118" spans="1:18" s="40" customFormat="1" ht="63" x14ac:dyDescent="0.2">
      <c r="A118" s="16" t="s">
        <v>291</v>
      </c>
      <c r="B118" s="7" t="s">
        <v>24</v>
      </c>
      <c r="C118" s="7" t="s">
        <v>17</v>
      </c>
      <c r="D118" s="7" t="s">
        <v>206</v>
      </c>
      <c r="E118" s="7" t="s">
        <v>270</v>
      </c>
      <c r="F118" s="7" t="s">
        <v>110</v>
      </c>
      <c r="G118" s="7" t="s">
        <v>65</v>
      </c>
      <c r="H118" s="7" t="s">
        <v>215</v>
      </c>
      <c r="I118" s="7" t="s">
        <v>203</v>
      </c>
      <c r="J118" s="8" t="s">
        <v>247</v>
      </c>
      <c r="K118" s="76">
        <v>7495</v>
      </c>
      <c r="L118" s="8" t="s">
        <v>55</v>
      </c>
      <c r="M118" s="77">
        <v>14250000</v>
      </c>
      <c r="N118" s="77">
        <v>14250000</v>
      </c>
      <c r="O118" s="77">
        <v>0</v>
      </c>
      <c r="P118" s="46"/>
      <c r="Q118" s="46"/>
      <c r="R118" s="46"/>
    </row>
    <row r="119" spans="1:18" ht="15.75" x14ac:dyDescent="0.2">
      <c r="A119" s="18" t="s">
        <v>380</v>
      </c>
      <c r="B119" s="19" t="s">
        <v>0</v>
      </c>
      <c r="C119" s="19" t="s">
        <v>0</v>
      </c>
      <c r="D119" s="19" t="s">
        <v>0</v>
      </c>
      <c r="E119" s="19" t="s">
        <v>0</v>
      </c>
      <c r="F119" s="19" t="s">
        <v>0</v>
      </c>
      <c r="G119" s="19" t="s">
        <v>0</v>
      </c>
      <c r="H119" s="19" t="s">
        <v>0</v>
      </c>
      <c r="I119" s="19" t="s">
        <v>0</v>
      </c>
      <c r="J119" s="20" t="s">
        <v>0</v>
      </c>
      <c r="K119" s="28" t="s">
        <v>0</v>
      </c>
      <c r="L119" s="20" t="s">
        <v>0</v>
      </c>
      <c r="M119" s="21">
        <f>M120</f>
        <v>0</v>
      </c>
      <c r="N119" s="21">
        <f t="shared" ref="N119:O119" si="34">N120</f>
        <v>0</v>
      </c>
      <c r="O119" s="21">
        <f t="shared" si="34"/>
        <v>7600000</v>
      </c>
    </row>
    <row r="120" spans="1:18" s="40" customFormat="1" ht="47.25" x14ac:dyDescent="0.2">
      <c r="A120" s="16" t="s">
        <v>287</v>
      </c>
      <c r="B120" s="7" t="s">
        <v>24</v>
      </c>
      <c r="C120" s="7" t="s">
        <v>17</v>
      </c>
      <c r="D120" s="7" t="s">
        <v>206</v>
      </c>
      <c r="E120" s="7" t="s">
        <v>270</v>
      </c>
      <c r="F120" s="7" t="s">
        <v>110</v>
      </c>
      <c r="G120" s="7" t="s">
        <v>65</v>
      </c>
      <c r="H120" s="7" t="s">
        <v>215</v>
      </c>
      <c r="I120" s="7" t="s">
        <v>203</v>
      </c>
      <c r="J120" s="8" t="s">
        <v>374</v>
      </c>
      <c r="K120" s="76">
        <v>50</v>
      </c>
      <c r="L120" s="8" t="s">
        <v>113</v>
      </c>
      <c r="M120" s="77">
        <v>0</v>
      </c>
      <c r="N120" s="77">
        <v>0</v>
      </c>
      <c r="O120" s="77">
        <v>7600000</v>
      </c>
      <c r="P120" s="46"/>
      <c r="Q120" s="46"/>
      <c r="R120" s="46"/>
    </row>
    <row r="121" spans="1:18" ht="15.75" x14ac:dyDescent="0.2">
      <c r="A121" s="18" t="s">
        <v>175</v>
      </c>
      <c r="B121" s="19" t="s">
        <v>0</v>
      </c>
      <c r="C121" s="19" t="s">
        <v>0</v>
      </c>
      <c r="D121" s="19" t="s">
        <v>0</v>
      </c>
      <c r="E121" s="19" t="s">
        <v>0</v>
      </c>
      <c r="F121" s="19" t="s">
        <v>0</v>
      </c>
      <c r="G121" s="19" t="s">
        <v>0</v>
      </c>
      <c r="H121" s="19" t="s">
        <v>0</v>
      </c>
      <c r="I121" s="19" t="s">
        <v>0</v>
      </c>
      <c r="J121" s="20" t="s">
        <v>0</v>
      </c>
      <c r="K121" s="28" t="s">
        <v>0</v>
      </c>
      <c r="L121" s="20" t="s">
        <v>0</v>
      </c>
      <c r="M121" s="21">
        <f>M122</f>
        <v>6650000</v>
      </c>
      <c r="N121" s="21">
        <f t="shared" ref="N121:O121" si="35">N122</f>
        <v>0</v>
      </c>
      <c r="O121" s="21">
        <f t="shared" si="35"/>
        <v>0</v>
      </c>
    </row>
    <row r="122" spans="1:18" s="40" customFormat="1" ht="47.25" x14ac:dyDescent="0.2">
      <c r="A122" s="16" t="s">
        <v>295</v>
      </c>
      <c r="B122" s="7" t="s">
        <v>24</v>
      </c>
      <c r="C122" s="7" t="s">
        <v>17</v>
      </c>
      <c r="D122" s="7" t="s">
        <v>206</v>
      </c>
      <c r="E122" s="7" t="s">
        <v>270</v>
      </c>
      <c r="F122" s="7" t="s">
        <v>110</v>
      </c>
      <c r="G122" s="7" t="s">
        <v>65</v>
      </c>
      <c r="H122" s="7" t="s">
        <v>215</v>
      </c>
      <c r="I122" s="7" t="s">
        <v>203</v>
      </c>
      <c r="J122" s="8" t="s">
        <v>374</v>
      </c>
      <c r="K122" s="76">
        <v>50</v>
      </c>
      <c r="L122" s="8" t="s">
        <v>61</v>
      </c>
      <c r="M122" s="77">
        <v>6650000</v>
      </c>
      <c r="N122" s="77">
        <v>0</v>
      </c>
      <c r="O122" s="77">
        <v>0</v>
      </c>
      <c r="P122" s="46"/>
      <c r="Q122" s="46"/>
      <c r="R122" s="46"/>
    </row>
    <row r="123" spans="1:18" ht="15.75" x14ac:dyDescent="0.2">
      <c r="A123" s="18" t="s">
        <v>379</v>
      </c>
      <c r="B123" s="19" t="s">
        <v>0</v>
      </c>
      <c r="C123" s="19" t="s">
        <v>0</v>
      </c>
      <c r="D123" s="19" t="s">
        <v>0</v>
      </c>
      <c r="E123" s="19" t="s">
        <v>0</v>
      </c>
      <c r="F123" s="19" t="s">
        <v>0</v>
      </c>
      <c r="G123" s="19" t="s">
        <v>0</v>
      </c>
      <c r="H123" s="19" t="s">
        <v>0</v>
      </c>
      <c r="I123" s="19" t="s">
        <v>0</v>
      </c>
      <c r="J123" s="20" t="s">
        <v>0</v>
      </c>
      <c r="K123" s="28" t="s">
        <v>0</v>
      </c>
      <c r="L123" s="20" t="s">
        <v>0</v>
      </c>
      <c r="M123" s="21">
        <f>M124</f>
        <v>0</v>
      </c>
      <c r="N123" s="21">
        <f t="shared" ref="N123:O123" si="36">N124</f>
        <v>0</v>
      </c>
      <c r="O123" s="21">
        <f t="shared" si="36"/>
        <v>3800000</v>
      </c>
    </row>
    <row r="124" spans="1:18" s="40" customFormat="1" ht="47.25" x14ac:dyDescent="0.2">
      <c r="A124" s="16" t="s">
        <v>286</v>
      </c>
      <c r="B124" s="7" t="s">
        <v>24</v>
      </c>
      <c r="C124" s="7" t="s">
        <v>17</v>
      </c>
      <c r="D124" s="7" t="s">
        <v>206</v>
      </c>
      <c r="E124" s="7" t="s">
        <v>270</v>
      </c>
      <c r="F124" s="7" t="s">
        <v>110</v>
      </c>
      <c r="G124" s="7" t="s">
        <v>65</v>
      </c>
      <c r="H124" s="7" t="s">
        <v>215</v>
      </c>
      <c r="I124" s="7" t="s">
        <v>203</v>
      </c>
      <c r="J124" s="8" t="s">
        <v>374</v>
      </c>
      <c r="K124" s="76">
        <v>50</v>
      </c>
      <c r="L124" s="8" t="s">
        <v>113</v>
      </c>
      <c r="M124" s="77">
        <v>0</v>
      </c>
      <c r="N124" s="77">
        <v>0</v>
      </c>
      <c r="O124" s="77">
        <v>3800000</v>
      </c>
      <c r="P124" s="46"/>
      <c r="Q124" s="46"/>
      <c r="R124" s="46"/>
    </row>
    <row r="125" spans="1:18" ht="15.75" x14ac:dyDescent="0.2">
      <c r="A125" s="18" t="s">
        <v>378</v>
      </c>
      <c r="B125" s="19" t="s">
        <v>0</v>
      </c>
      <c r="C125" s="19" t="s">
        <v>0</v>
      </c>
      <c r="D125" s="19" t="s">
        <v>0</v>
      </c>
      <c r="E125" s="19" t="s">
        <v>0</v>
      </c>
      <c r="F125" s="19" t="s">
        <v>0</v>
      </c>
      <c r="G125" s="19" t="s">
        <v>0</v>
      </c>
      <c r="H125" s="19" t="s">
        <v>0</v>
      </c>
      <c r="I125" s="19" t="s">
        <v>0</v>
      </c>
      <c r="J125" s="20" t="s">
        <v>0</v>
      </c>
      <c r="K125" s="28" t="s">
        <v>0</v>
      </c>
      <c r="L125" s="20" t="s">
        <v>0</v>
      </c>
      <c r="M125" s="21">
        <f>M126</f>
        <v>0</v>
      </c>
      <c r="N125" s="21">
        <f t="shared" ref="N125:O125" si="37">N126</f>
        <v>0</v>
      </c>
      <c r="O125" s="21">
        <f t="shared" si="37"/>
        <v>5225000</v>
      </c>
    </row>
    <row r="126" spans="1:18" s="40" customFormat="1" ht="47.25" x14ac:dyDescent="0.2">
      <c r="A126" s="16" t="s">
        <v>284</v>
      </c>
      <c r="B126" s="7" t="s">
        <v>24</v>
      </c>
      <c r="C126" s="7" t="s">
        <v>17</v>
      </c>
      <c r="D126" s="7" t="s">
        <v>206</v>
      </c>
      <c r="E126" s="7" t="s">
        <v>270</v>
      </c>
      <c r="F126" s="7" t="s">
        <v>110</v>
      </c>
      <c r="G126" s="7" t="s">
        <v>65</v>
      </c>
      <c r="H126" s="7" t="s">
        <v>215</v>
      </c>
      <c r="I126" s="7" t="s">
        <v>203</v>
      </c>
      <c r="J126" s="8" t="s">
        <v>374</v>
      </c>
      <c r="K126" s="76">
        <v>50</v>
      </c>
      <c r="L126" s="8" t="s">
        <v>113</v>
      </c>
      <c r="M126" s="77">
        <v>0</v>
      </c>
      <c r="N126" s="77">
        <v>0</v>
      </c>
      <c r="O126" s="77">
        <v>5225000</v>
      </c>
      <c r="P126" s="46"/>
      <c r="Q126" s="46"/>
      <c r="R126" s="46"/>
    </row>
    <row r="127" spans="1:18" ht="31.5" x14ac:dyDescent="0.2">
      <c r="A127" s="18" t="s">
        <v>376</v>
      </c>
      <c r="B127" s="19" t="s">
        <v>0</v>
      </c>
      <c r="C127" s="19" t="s">
        <v>0</v>
      </c>
      <c r="D127" s="19" t="s">
        <v>0</v>
      </c>
      <c r="E127" s="19" t="s">
        <v>0</v>
      </c>
      <c r="F127" s="19" t="s">
        <v>0</v>
      </c>
      <c r="G127" s="19" t="s">
        <v>0</v>
      </c>
      <c r="H127" s="19" t="s">
        <v>0</v>
      </c>
      <c r="I127" s="19" t="s">
        <v>0</v>
      </c>
      <c r="J127" s="20" t="s">
        <v>0</v>
      </c>
      <c r="K127" s="28" t="s">
        <v>0</v>
      </c>
      <c r="L127" s="20" t="s">
        <v>0</v>
      </c>
      <c r="M127" s="21">
        <f>M128</f>
        <v>0</v>
      </c>
      <c r="N127" s="21">
        <f t="shared" ref="N127:O127" si="38">N128</f>
        <v>0</v>
      </c>
      <c r="O127" s="21">
        <f t="shared" si="38"/>
        <v>3800000</v>
      </c>
    </row>
    <row r="128" spans="1:18" s="40" customFormat="1" ht="63" x14ac:dyDescent="0.2">
      <c r="A128" s="16" t="s">
        <v>285</v>
      </c>
      <c r="B128" s="7" t="s">
        <v>24</v>
      </c>
      <c r="C128" s="7" t="s">
        <v>17</v>
      </c>
      <c r="D128" s="7" t="s">
        <v>206</v>
      </c>
      <c r="E128" s="7" t="s">
        <v>270</v>
      </c>
      <c r="F128" s="7" t="s">
        <v>110</v>
      </c>
      <c r="G128" s="7" t="s">
        <v>65</v>
      </c>
      <c r="H128" s="7" t="s">
        <v>215</v>
      </c>
      <c r="I128" s="7" t="s">
        <v>203</v>
      </c>
      <c r="J128" s="8" t="s">
        <v>374</v>
      </c>
      <c r="K128" s="76">
        <v>50</v>
      </c>
      <c r="L128" s="8" t="s">
        <v>113</v>
      </c>
      <c r="M128" s="77">
        <v>0</v>
      </c>
      <c r="N128" s="77">
        <v>0</v>
      </c>
      <c r="O128" s="77">
        <v>3800000</v>
      </c>
      <c r="P128" s="46"/>
      <c r="Q128" s="46"/>
      <c r="R128" s="46"/>
    </row>
    <row r="129" spans="1:18" ht="15.75" x14ac:dyDescent="0.2">
      <c r="A129" s="18" t="s">
        <v>375</v>
      </c>
      <c r="B129" s="19" t="s">
        <v>0</v>
      </c>
      <c r="C129" s="19" t="s">
        <v>0</v>
      </c>
      <c r="D129" s="19" t="s">
        <v>0</v>
      </c>
      <c r="E129" s="19" t="s">
        <v>0</v>
      </c>
      <c r="F129" s="19" t="s">
        <v>0</v>
      </c>
      <c r="G129" s="19" t="s">
        <v>0</v>
      </c>
      <c r="H129" s="19" t="s">
        <v>0</v>
      </c>
      <c r="I129" s="19" t="s">
        <v>0</v>
      </c>
      <c r="J129" s="20" t="s">
        <v>0</v>
      </c>
      <c r="K129" s="28" t="s">
        <v>0</v>
      </c>
      <c r="L129" s="20" t="s">
        <v>0</v>
      </c>
      <c r="M129" s="21">
        <f>M130</f>
        <v>0</v>
      </c>
      <c r="N129" s="21">
        <f t="shared" ref="N129:O129" si="39">N130</f>
        <v>0</v>
      </c>
      <c r="O129" s="21">
        <f t="shared" si="39"/>
        <v>7125000</v>
      </c>
    </row>
    <row r="130" spans="1:18" s="40" customFormat="1" ht="47.25" x14ac:dyDescent="0.2">
      <c r="A130" s="16" t="s">
        <v>296</v>
      </c>
      <c r="B130" s="7" t="s">
        <v>24</v>
      </c>
      <c r="C130" s="7" t="s">
        <v>17</v>
      </c>
      <c r="D130" s="7" t="s">
        <v>206</v>
      </c>
      <c r="E130" s="7" t="s">
        <v>270</v>
      </c>
      <c r="F130" s="7" t="s">
        <v>110</v>
      </c>
      <c r="G130" s="7" t="s">
        <v>65</v>
      </c>
      <c r="H130" s="7" t="s">
        <v>215</v>
      </c>
      <c r="I130" s="7" t="s">
        <v>203</v>
      </c>
      <c r="J130" s="8" t="s">
        <v>374</v>
      </c>
      <c r="K130" s="76">
        <v>50</v>
      </c>
      <c r="L130" s="8" t="s">
        <v>113</v>
      </c>
      <c r="M130" s="77">
        <v>0</v>
      </c>
      <c r="N130" s="77">
        <v>0</v>
      </c>
      <c r="O130" s="77">
        <v>7125000</v>
      </c>
      <c r="P130" s="46"/>
      <c r="Q130" s="46"/>
      <c r="R130" s="46"/>
    </row>
    <row r="131" spans="1:18" ht="15.75" x14ac:dyDescent="0.2">
      <c r="A131" s="18" t="s">
        <v>177</v>
      </c>
      <c r="B131" s="19" t="s">
        <v>0</v>
      </c>
      <c r="C131" s="19" t="s">
        <v>0</v>
      </c>
      <c r="D131" s="19" t="s">
        <v>0</v>
      </c>
      <c r="E131" s="19" t="s">
        <v>0</v>
      </c>
      <c r="F131" s="19" t="s">
        <v>0</v>
      </c>
      <c r="G131" s="19" t="s">
        <v>0</v>
      </c>
      <c r="H131" s="19" t="s">
        <v>0</v>
      </c>
      <c r="I131" s="19" t="s">
        <v>0</v>
      </c>
      <c r="J131" s="20" t="s">
        <v>0</v>
      </c>
      <c r="K131" s="28" t="s">
        <v>0</v>
      </c>
      <c r="L131" s="20" t="s">
        <v>0</v>
      </c>
      <c r="M131" s="21">
        <f>M132</f>
        <v>0</v>
      </c>
      <c r="N131" s="21">
        <f t="shared" ref="N131:O131" si="40">N132</f>
        <v>4750000</v>
      </c>
      <c r="O131" s="21">
        <f t="shared" si="40"/>
        <v>0</v>
      </c>
    </row>
    <row r="132" spans="1:18" s="40" customFormat="1" ht="47.25" x14ac:dyDescent="0.2">
      <c r="A132" s="16" t="s">
        <v>290</v>
      </c>
      <c r="B132" s="7" t="s">
        <v>24</v>
      </c>
      <c r="C132" s="7" t="s">
        <v>17</v>
      </c>
      <c r="D132" s="7" t="s">
        <v>206</v>
      </c>
      <c r="E132" s="7" t="s">
        <v>270</v>
      </c>
      <c r="F132" s="7" t="s">
        <v>110</v>
      </c>
      <c r="G132" s="7" t="s">
        <v>65</v>
      </c>
      <c r="H132" s="7" t="s">
        <v>215</v>
      </c>
      <c r="I132" s="7" t="s">
        <v>203</v>
      </c>
      <c r="J132" s="8" t="s">
        <v>247</v>
      </c>
      <c r="K132" s="76">
        <v>3500</v>
      </c>
      <c r="L132" s="8" t="s">
        <v>55</v>
      </c>
      <c r="M132" s="77">
        <v>0</v>
      </c>
      <c r="N132" s="77">
        <v>4750000</v>
      </c>
      <c r="O132" s="77">
        <v>0</v>
      </c>
      <c r="P132" s="46"/>
      <c r="Q132" s="46"/>
      <c r="R132" s="46"/>
    </row>
    <row r="133" spans="1:18" s="40" customFormat="1" ht="15.75" x14ac:dyDescent="0.2">
      <c r="A133" s="18" t="s">
        <v>181</v>
      </c>
      <c r="B133" s="19" t="s">
        <v>0</v>
      </c>
      <c r="C133" s="19" t="s">
        <v>0</v>
      </c>
      <c r="D133" s="19" t="s">
        <v>0</v>
      </c>
      <c r="E133" s="19" t="s">
        <v>0</v>
      </c>
      <c r="F133" s="19" t="s">
        <v>0</v>
      </c>
      <c r="G133" s="19" t="s">
        <v>0</v>
      </c>
      <c r="H133" s="19" t="s">
        <v>0</v>
      </c>
      <c r="I133" s="19" t="s">
        <v>0</v>
      </c>
      <c r="J133" s="20" t="s">
        <v>0</v>
      </c>
      <c r="K133" s="28" t="s">
        <v>0</v>
      </c>
      <c r="L133" s="20" t="s">
        <v>0</v>
      </c>
      <c r="M133" s="21">
        <f>M134</f>
        <v>2852071</v>
      </c>
      <c r="N133" s="21">
        <f t="shared" ref="N133:O133" si="41">N134</f>
        <v>0</v>
      </c>
      <c r="O133" s="21">
        <f t="shared" si="41"/>
        <v>0</v>
      </c>
      <c r="P133" s="46"/>
      <c r="Q133" s="46"/>
      <c r="R133" s="46"/>
    </row>
    <row r="134" spans="1:18" s="40" customFormat="1" ht="63" x14ac:dyDescent="0.2">
      <c r="A134" s="16" t="s">
        <v>292</v>
      </c>
      <c r="B134" s="7" t="s">
        <v>24</v>
      </c>
      <c r="C134" s="7" t="s">
        <v>17</v>
      </c>
      <c r="D134" s="7" t="s">
        <v>206</v>
      </c>
      <c r="E134" s="7" t="s">
        <v>270</v>
      </c>
      <c r="F134" s="7" t="s">
        <v>110</v>
      </c>
      <c r="G134" s="7" t="s">
        <v>65</v>
      </c>
      <c r="H134" s="7" t="s">
        <v>215</v>
      </c>
      <c r="I134" s="7" t="s">
        <v>203</v>
      </c>
      <c r="J134" s="8" t="s">
        <v>247</v>
      </c>
      <c r="K134" s="76">
        <v>2100</v>
      </c>
      <c r="L134" s="8" t="s">
        <v>61</v>
      </c>
      <c r="M134" s="77">
        <v>2852071</v>
      </c>
      <c r="N134" s="77">
        <v>0</v>
      </c>
      <c r="O134" s="77">
        <v>0</v>
      </c>
      <c r="P134" s="46"/>
      <c r="Q134" s="46"/>
      <c r="R134" s="46"/>
    </row>
    <row r="135" spans="1:18" ht="47.25" x14ac:dyDescent="0.2">
      <c r="A135" s="18" t="s">
        <v>369</v>
      </c>
      <c r="B135" s="19" t="s">
        <v>0</v>
      </c>
      <c r="C135" s="19" t="s">
        <v>0</v>
      </c>
      <c r="D135" s="19" t="s">
        <v>0</v>
      </c>
      <c r="E135" s="19" t="s">
        <v>0</v>
      </c>
      <c r="F135" s="19" t="s">
        <v>0</v>
      </c>
      <c r="G135" s="19" t="s">
        <v>0</v>
      </c>
      <c r="H135" s="19" t="s">
        <v>0</v>
      </c>
      <c r="I135" s="19" t="s">
        <v>0</v>
      </c>
      <c r="J135" s="20" t="s">
        <v>0</v>
      </c>
      <c r="K135" s="28" t="s">
        <v>0</v>
      </c>
      <c r="L135" s="20" t="s">
        <v>0</v>
      </c>
      <c r="M135" s="21">
        <f>M136</f>
        <v>0</v>
      </c>
      <c r="N135" s="21">
        <f t="shared" ref="N135:O135" si="42">N136</f>
        <v>0</v>
      </c>
      <c r="O135" s="21">
        <f t="shared" si="42"/>
        <v>2850000</v>
      </c>
    </row>
    <row r="136" spans="1:18" s="40" customFormat="1" ht="47.25" x14ac:dyDescent="0.2">
      <c r="A136" s="16" t="s">
        <v>283</v>
      </c>
      <c r="B136" s="7" t="s">
        <v>24</v>
      </c>
      <c r="C136" s="7" t="s">
        <v>17</v>
      </c>
      <c r="D136" s="7" t="s">
        <v>206</v>
      </c>
      <c r="E136" s="7" t="s">
        <v>270</v>
      </c>
      <c r="F136" s="7" t="s">
        <v>110</v>
      </c>
      <c r="G136" s="7" t="s">
        <v>65</v>
      </c>
      <c r="H136" s="7" t="s">
        <v>215</v>
      </c>
      <c r="I136" s="7" t="s">
        <v>203</v>
      </c>
      <c r="J136" s="8" t="s">
        <v>374</v>
      </c>
      <c r="K136" s="76">
        <v>50</v>
      </c>
      <c r="L136" s="8" t="s">
        <v>113</v>
      </c>
      <c r="M136" s="77">
        <v>0</v>
      </c>
      <c r="N136" s="77">
        <v>0</v>
      </c>
      <c r="O136" s="77">
        <v>2850000</v>
      </c>
      <c r="P136" s="46"/>
      <c r="Q136" s="46"/>
      <c r="R136" s="46"/>
    </row>
    <row r="137" spans="1:18" ht="47.25" x14ac:dyDescent="0.2">
      <c r="A137" s="18" t="s">
        <v>214</v>
      </c>
      <c r="B137" s="19" t="s">
        <v>0</v>
      </c>
      <c r="C137" s="19" t="s">
        <v>0</v>
      </c>
      <c r="D137" s="19" t="s">
        <v>0</v>
      </c>
      <c r="E137" s="19" t="s">
        <v>0</v>
      </c>
      <c r="F137" s="19" t="s">
        <v>0</v>
      </c>
      <c r="G137" s="19" t="s">
        <v>0</v>
      </c>
      <c r="H137" s="19" t="s">
        <v>0</v>
      </c>
      <c r="I137" s="19" t="s">
        <v>0</v>
      </c>
      <c r="J137" s="20" t="s">
        <v>0</v>
      </c>
      <c r="K137" s="28" t="s">
        <v>0</v>
      </c>
      <c r="L137" s="20" t="s">
        <v>0</v>
      </c>
      <c r="M137" s="21">
        <f>M138</f>
        <v>0</v>
      </c>
      <c r="N137" s="21">
        <f t="shared" ref="N137:O137" si="43">N138</f>
        <v>2375000</v>
      </c>
      <c r="O137" s="21">
        <f t="shared" si="43"/>
        <v>0</v>
      </c>
    </row>
    <row r="138" spans="1:18" s="40" customFormat="1" ht="47.25" x14ac:dyDescent="0.2">
      <c r="A138" s="16" t="s">
        <v>297</v>
      </c>
      <c r="B138" s="7" t="s">
        <v>24</v>
      </c>
      <c r="C138" s="7" t="s">
        <v>17</v>
      </c>
      <c r="D138" s="7" t="s">
        <v>206</v>
      </c>
      <c r="E138" s="7" t="s">
        <v>270</v>
      </c>
      <c r="F138" s="7" t="s">
        <v>110</v>
      </c>
      <c r="G138" s="7" t="s">
        <v>65</v>
      </c>
      <c r="H138" s="7" t="s">
        <v>215</v>
      </c>
      <c r="I138" s="7" t="s">
        <v>203</v>
      </c>
      <c r="J138" s="8" t="s">
        <v>374</v>
      </c>
      <c r="K138" s="76">
        <v>50</v>
      </c>
      <c r="L138" s="8" t="s">
        <v>55</v>
      </c>
      <c r="M138" s="77">
        <v>0</v>
      </c>
      <c r="N138" s="77">
        <v>2375000</v>
      </c>
      <c r="O138" s="77">
        <v>0</v>
      </c>
      <c r="P138" s="46"/>
      <c r="Q138" s="46"/>
      <c r="R138" s="46"/>
    </row>
    <row r="139" spans="1:18" ht="31.5" x14ac:dyDescent="0.2">
      <c r="A139" s="18" t="s">
        <v>217</v>
      </c>
      <c r="B139" s="19" t="s">
        <v>0</v>
      </c>
      <c r="C139" s="19" t="s">
        <v>0</v>
      </c>
      <c r="D139" s="19" t="s">
        <v>0</v>
      </c>
      <c r="E139" s="19" t="s">
        <v>0</v>
      </c>
      <c r="F139" s="19" t="s">
        <v>0</v>
      </c>
      <c r="G139" s="19" t="s">
        <v>0</v>
      </c>
      <c r="H139" s="19" t="s">
        <v>0</v>
      </c>
      <c r="I139" s="19" t="s">
        <v>0</v>
      </c>
      <c r="J139" s="20" t="s">
        <v>0</v>
      </c>
      <c r="K139" s="28" t="s">
        <v>0</v>
      </c>
      <c r="L139" s="20" t="s">
        <v>0</v>
      </c>
      <c r="M139" s="21">
        <f>M140</f>
        <v>0</v>
      </c>
      <c r="N139" s="21">
        <f t="shared" ref="N139:O139" si="44">N140</f>
        <v>7982071</v>
      </c>
      <c r="O139" s="21">
        <f t="shared" si="44"/>
        <v>0</v>
      </c>
    </row>
    <row r="140" spans="1:18" s="40" customFormat="1" ht="47.25" x14ac:dyDescent="0.2">
      <c r="A140" s="16" t="s">
        <v>293</v>
      </c>
      <c r="B140" s="7" t="s">
        <v>24</v>
      </c>
      <c r="C140" s="7" t="s">
        <v>17</v>
      </c>
      <c r="D140" s="7" t="s">
        <v>206</v>
      </c>
      <c r="E140" s="7" t="s">
        <v>270</v>
      </c>
      <c r="F140" s="7" t="s">
        <v>110</v>
      </c>
      <c r="G140" s="7" t="s">
        <v>65</v>
      </c>
      <c r="H140" s="7" t="s">
        <v>215</v>
      </c>
      <c r="I140" s="7" t="s">
        <v>203</v>
      </c>
      <c r="J140" s="8" t="s">
        <v>374</v>
      </c>
      <c r="K140" s="76">
        <v>50</v>
      </c>
      <c r="L140" s="8" t="s">
        <v>55</v>
      </c>
      <c r="M140" s="77">
        <v>0</v>
      </c>
      <c r="N140" s="77">
        <v>7982071</v>
      </c>
      <c r="O140" s="77">
        <v>0</v>
      </c>
      <c r="P140" s="46"/>
      <c r="Q140" s="46"/>
      <c r="R140" s="46"/>
    </row>
    <row r="141" spans="1:18" ht="31.5" x14ac:dyDescent="0.2">
      <c r="A141" s="18" t="s">
        <v>373</v>
      </c>
      <c r="B141" s="19" t="s">
        <v>0</v>
      </c>
      <c r="C141" s="19" t="s">
        <v>0</v>
      </c>
      <c r="D141" s="19" t="s">
        <v>0</v>
      </c>
      <c r="E141" s="19" t="s">
        <v>0</v>
      </c>
      <c r="F141" s="19" t="s">
        <v>0</v>
      </c>
      <c r="G141" s="19" t="s">
        <v>0</v>
      </c>
      <c r="H141" s="19" t="s">
        <v>0</v>
      </c>
      <c r="I141" s="19" t="s">
        <v>0</v>
      </c>
      <c r="J141" s="20" t="s">
        <v>0</v>
      </c>
      <c r="K141" s="28" t="s">
        <v>0</v>
      </c>
      <c r="L141" s="20" t="s">
        <v>0</v>
      </c>
      <c r="M141" s="21">
        <f>M142</f>
        <v>2660000</v>
      </c>
      <c r="N141" s="21">
        <f t="shared" ref="N141:O141" si="45">N142</f>
        <v>0</v>
      </c>
      <c r="O141" s="21">
        <f t="shared" si="45"/>
        <v>0</v>
      </c>
    </row>
    <row r="142" spans="1:18" s="40" customFormat="1" ht="47.25" x14ac:dyDescent="0.2">
      <c r="A142" s="16" t="s">
        <v>294</v>
      </c>
      <c r="B142" s="7" t="s">
        <v>24</v>
      </c>
      <c r="C142" s="7" t="s">
        <v>17</v>
      </c>
      <c r="D142" s="7" t="s">
        <v>206</v>
      </c>
      <c r="E142" s="7" t="s">
        <v>270</v>
      </c>
      <c r="F142" s="7" t="s">
        <v>110</v>
      </c>
      <c r="G142" s="7" t="s">
        <v>65</v>
      </c>
      <c r="H142" s="7" t="s">
        <v>215</v>
      </c>
      <c r="I142" s="7" t="s">
        <v>203</v>
      </c>
      <c r="J142" s="8" t="s">
        <v>247</v>
      </c>
      <c r="K142" s="76">
        <v>1200</v>
      </c>
      <c r="L142" s="8" t="s">
        <v>61</v>
      </c>
      <c r="M142" s="77">
        <v>2660000</v>
      </c>
      <c r="N142" s="77">
        <v>0</v>
      </c>
      <c r="O142" s="77">
        <v>0</v>
      </c>
      <c r="P142" s="46"/>
      <c r="Q142" s="46"/>
      <c r="R142" s="46"/>
    </row>
    <row r="143" spans="1:18" ht="31.5" x14ac:dyDescent="0.2">
      <c r="A143" s="18" t="s">
        <v>267</v>
      </c>
      <c r="B143" s="19" t="s">
        <v>0</v>
      </c>
      <c r="C143" s="19" t="s">
        <v>0</v>
      </c>
      <c r="D143" s="19" t="s">
        <v>0</v>
      </c>
      <c r="E143" s="19" t="s">
        <v>0</v>
      </c>
      <c r="F143" s="19" t="s">
        <v>0</v>
      </c>
      <c r="G143" s="19" t="s">
        <v>0</v>
      </c>
      <c r="H143" s="19" t="s">
        <v>0</v>
      </c>
      <c r="I143" s="19" t="s">
        <v>0</v>
      </c>
      <c r="J143" s="20" t="s">
        <v>0</v>
      </c>
      <c r="K143" s="28" t="s">
        <v>0</v>
      </c>
      <c r="L143" s="20" t="s">
        <v>0</v>
      </c>
      <c r="M143" s="21">
        <f>M144</f>
        <v>4275000</v>
      </c>
      <c r="N143" s="21">
        <f t="shared" ref="N143:O143" si="46">N144</f>
        <v>0</v>
      </c>
      <c r="O143" s="21">
        <f t="shared" si="46"/>
        <v>0</v>
      </c>
    </row>
    <row r="144" spans="1:18" s="40" customFormat="1" ht="78.75" x14ac:dyDescent="0.2">
      <c r="A144" s="16" t="s">
        <v>289</v>
      </c>
      <c r="B144" s="7" t="s">
        <v>24</v>
      </c>
      <c r="C144" s="7" t="s">
        <v>17</v>
      </c>
      <c r="D144" s="7" t="s">
        <v>206</v>
      </c>
      <c r="E144" s="7" t="s">
        <v>270</v>
      </c>
      <c r="F144" s="7" t="s">
        <v>110</v>
      </c>
      <c r="G144" s="7" t="s">
        <v>65</v>
      </c>
      <c r="H144" s="7" t="s">
        <v>215</v>
      </c>
      <c r="I144" s="7" t="s">
        <v>203</v>
      </c>
      <c r="J144" s="8" t="s">
        <v>247</v>
      </c>
      <c r="K144" s="76">
        <v>4100</v>
      </c>
      <c r="L144" s="8" t="s">
        <v>61</v>
      </c>
      <c r="M144" s="77">
        <v>4275000</v>
      </c>
      <c r="N144" s="77">
        <v>0</v>
      </c>
      <c r="O144" s="77">
        <v>0</v>
      </c>
      <c r="P144" s="46"/>
      <c r="Q144" s="46"/>
      <c r="R144" s="46"/>
    </row>
    <row r="145" spans="1:18" ht="31.5" x14ac:dyDescent="0.2">
      <c r="A145" s="18" t="s">
        <v>366</v>
      </c>
      <c r="B145" s="19" t="s">
        <v>0</v>
      </c>
      <c r="C145" s="19" t="s">
        <v>0</v>
      </c>
      <c r="D145" s="19" t="s">
        <v>0</v>
      </c>
      <c r="E145" s="19" t="s">
        <v>0</v>
      </c>
      <c r="F145" s="19" t="s">
        <v>0</v>
      </c>
      <c r="G145" s="19" t="s">
        <v>0</v>
      </c>
      <c r="H145" s="19" t="s">
        <v>0</v>
      </c>
      <c r="I145" s="19" t="s">
        <v>0</v>
      </c>
      <c r="J145" s="20" t="s">
        <v>0</v>
      </c>
      <c r="K145" s="28" t="s">
        <v>0</v>
      </c>
      <c r="L145" s="20" t="s">
        <v>0</v>
      </c>
      <c r="M145" s="21">
        <f>M146</f>
        <v>1900000</v>
      </c>
      <c r="N145" s="21">
        <f t="shared" ref="N145:O145" si="47">N146</f>
        <v>0</v>
      </c>
      <c r="O145" s="21">
        <f t="shared" si="47"/>
        <v>0</v>
      </c>
    </row>
    <row r="146" spans="1:18" s="40" customFormat="1" ht="63" x14ac:dyDescent="0.2">
      <c r="A146" s="16" t="s">
        <v>288</v>
      </c>
      <c r="B146" s="7" t="s">
        <v>24</v>
      </c>
      <c r="C146" s="7" t="s">
        <v>17</v>
      </c>
      <c r="D146" s="7" t="s">
        <v>206</v>
      </c>
      <c r="E146" s="7" t="s">
        <v>270</v>
      </c>
      <c r="F146" s="7" t="s">
        <v>110</v>
      </c>
      <c r="G146" s="7" t="s">
        <v>65</v>
      </c>
      <c r="H146" s="7" t="s">
        <v>215</v>
      </c>
      <c r="I146" s="7" t="s">
        <v>203</v>
      </c>
      <c r="J146" s="8" t="s">
        <v>247</v>
      </c>
      <c r="K146" s="76">
        <v>2000</v>
      </c>
      <c r="L146" s="8" t="s">
        <v>61</v>
      </c>
      <c r="M146" s="77">
        <v>1900000</v>
      </c>
      <c r="N146" s="77">
        <v>0</v>
      </c>
      <c r="O146" s="77">
        <v>0</v>
      </c>
      <c r="P146" s="46"/>
      <c r="Q146" s="46"/>
      <c r="R146" s="46"/>
    </row>
    <row r="147" spans="1:18" ht="63" x14ac:dyDescent="0.2">
      <c r="A147" s="18" t="s">
        <v>282</v>
      </c>
      <c r="B147" s="19" t="s">
        <v>24</v>
      </c>
      <c r="C147" s="19" t="s">
        <v>17</v>
      </c>
      <c r="D147" s="19" t="s">
        <v>108</v>
      </c>
      <c r="E147" s="19" t="s">
        <v>0</v>
      </c>
      <c r="F147" s="19" t="s">
        <v>0</v>
      </c>
      <c r="G147" s="19" t="s">
        <v>0</v>
      </c>
      <c r="H147" s="73" t="s">
        <v>0</v>
      </c>
      <c r="I147" s="73" t="s">
        <v>0</v>
      </c>
      <c r="J147" s="78" t="s">
        <v>0</v>
      </c>
      <c r="K147" s="79"/>
      <c r="L147" s="78" t="s">
        <v>0</v>
      </c>
      <c r="M147" s="21">
        <f>M148</f>
        <v>187000000</v>
      </c>
      <c r="N147" s="21">
        <f t="shared" ref="N147:O151" si="48">N148</f>
        <v>187000000</v>
      </c>
      <c r="O147" s="21">
        <f t="shared" si="48"/>
        <v>375000000</v>
      </c>
    </row>
    <row r="148" spans="1:18" ht="63" x14ac:dyDescent="0.2">
      <c r="A148" s="18" t="s">
        <v>281</v>
      </c>
      <c r="B148" s="19" t="s">
        <v>24</v>
      </c>
      <c r="C148" s="19" t="s">
        <v>17</v>
      </c>
      <c r="D148" s="19" t="s">
        <v>108</v>
      </c>
      <c r="E148" s="19" t="s">
        <v>270</v>
      </c>
      <c r="F148" s="19" t="s">
        <v>0</v>
      </c>
      <c r="G148" s="19" t="s">
        <v>0</v>
      </c>
      <c r="H148" s="73" t="s">
        <v>0</v>
      </c>
      <c r="I148" s="73" t="s">
        <v>0</v>
      </c>
      <c r="J148" s="78" t="s">
        <v>0</v>
      </c>
      <c r="K148" s="79"/>
      <c r="L148" s="78" t="s">
        <v>0</v>
      </c>
      <c r="M148" s="21">
        <f>M149</f>
        <v>187000000</v>
      </c>
      <c r="N148" s="21">
        <f t="shared" si="48"/>
        <v>187000000</v>
      </c>
      <c r="O148" s="21">
        <f t="shared" si="48"/>
        <v>375000000</v>
      </c>
    </row>
    <row r="149" spans="1:18" ht="15.75" x14ac:dyDescent="0.2">
      <c r="A149" s="30" t="s">
        <v>109</v>
      </c>
      <c r="B149" s="19" t="s">
        <v>24</v>
      </c>
      <c r="C149" s="19" t="s">
        <v>17</v>
      </c>
      <c r="D149" s="19" t="s">
        <v>108</v>
      </c>
      <c r="E149" s="19" t="s">
        <v>270</v>
      </c>
      <c r="F149" s="19" t="s">
        <v>110</v>
      </c>
      <c r="G149" s="19" t="s">
        <v>0</v>
      </c>
      <c r="H149" s="19" t="s">
        <v>0</v>
      </c>
      <c r="I149" s="19" t="s">
        <v>0</v>
      </c>
      <c r="J149" s="20" t="s">
        <v>0</v>
      </c>
      <c r="K149" s="28"/>
      <c r="L149" s="20" t="s">
        <v>0</v>
      </c>
      <c r="M149" s="21">
        <f>M150</f>
        <v>187000000</v>
      </c>
      <c r="N149" s="21">
        <f t="shared" si="48"/>
        <v>187000000</v>
      </c>
      <c r="O149" s="21">
        <f t="shared" si="48"/>
        <v>375000000</v>
      </c>
    </row>
    <row r="150" spans="1:18" ht="15.75" x14ac:dyDescent="0.2">
      <c r="A150" s="30" t="s">
        <v>111</v>
      </c>
      <c r="B150" s="19" t="s">
        <v>24</v>
      </c>
      <c r="C150" s="19" t="s">
        <v>17</v>
      </c>
      <c r="D150" s="19" t="s">
        <v>108</v>
      </c>
      <c r="E150" s="19" t="s">
        <v>270</v>
      </c>
      <c r="F150" s="19" t="s">
        <v>110</v>
      </c>
      <c r="G150" s="19" t="s">
        <v>65</v>
      </c>
      <c r="H150" s="19" t="s">
        <v>0</v>
      </c>
      <c r="I150" s="19" t="s">
        <v>0</v>
      </c>
      <c r="J150" s="20" t="s">
        <v>0</v>
      </c>
      <c r="K150" s="28"/>
      <c r="L150" s="20" t="s">
        <v>0</v>
      </c>
      <c r="M150" s="21">
        <f>M151</f>
        <v>187000000</v>
      </c>
      <c r="N150" s="21">
        <f t="shared" si="48"/>
        <v>187000000</v>
      </c>
      <c r="O150" s="21">
        <f t="shared" si="48"/>
        <v>375000000</v>
      </c>
    </row>
    <row r="151" spans="1:18" ht="47.25" x14ac:dyDescent="0.2">
      <c r="A151" s="18" t="s">
        <v>219</v>
      </c>
      <c r="B151" s="19" t="s">
        <v>24</v>
      </c>
      <c r="C151" s="19" t="s">
        <v>17</v>
      </c>
      <c r="D151" s="19" t="s">
        <v>108</v>
      </c>
      <c r="E151" s="19" t="s">
        <v>270</v>
      </c>
      <c r="F151" s="19" t="s">
        <v>110</v>
      </c>
      <c r="G151" s="19" t="s">
        <v>65</v>
      </c>
      <c r="H151" s="19" t="s">
        <v>215</v>
      </c>
      <c r="I151" s="73" t="s">
        <v>0</v>
      </c>
      <c r="J151" s="78" t="s">
        <v>0</v>
      </c>
      <c r="K151" s="79"/>
      <c r="L151" s="78" t="s">
        <v>0</v>
      </c>
      <c r="M151" s="21">
        <f>M152</f>
        <v>187000000</v>
      </c>
      <c r="N151" s="21">
        <f t="shared" si="48"/>
        <v>187000000</v>
      </c>
      <c r="O151" s="21">
        <f t="shared" si="48"/>
        <v>375000000</v>
      </c>
    </row>
    <row r="152" spans="1:18" ht="63" x14ac:dyDescent="0.2">
      <c r="A152" s="18" t="s">
        <v>209</v>
      </c>
      <c r="B152" s="19" t="s">
        <v>24</v>
      </c>
      <c r="C152" s="19" t="s">
        <v>17</v>
      </c>
      <c r="D152" s="19" t="s">
        <v>108</v>
      </c>
      <c r="E152" s="19" t="s">
        <v>270</v>
      </c>
      <c r="F152" s="19" t="s">
        <v>110</v>
      </c>
      <c r="G152" s="19" t="s">
        <v>65</v>
      </c>
      <c r="H152" s="19" t="s">
        <v>215</v>
      </c>
      <c r="I152" s="19" t="s">
        <v>203</v>
      </c>
      <c r="J152" s="20" t="s">
        <v>0</v>
      </c>
      <c r="K152" s="28"/>
      <c r="L152" s="20" t="s">
        <v>0</v>
      </c>
      <c r="M152" s="21">
        <f>M153+M155+M158+M160+M162+M164+M166+M168+M170</f>
        <v>187000000</v>
      </c>
      <c r="N152" s="21">
        <f t="shared" ref="N152:O152" si="49">N153+N155+N158+N160+N162+N164+N166+N168+N170</f>
        <v>187000000</v>
      </c>
      <c r="O152" s="21">
        <f t="shared" si="49"/>
        <v>375000000</v>
      </c>
    </row>
    <row r="153" spans="1:18" ht="15.75" x14ac:dyDescent="0.2">
      <c r="A153" s="18" t="s">
        <v>372</v>
      </c>
      <c r="B153" s="19" t="s">
        <v>0</v>
      </c>
      <c r="C153" s="19" t="s">
        <v>0</v>
      </c>
      <c r="D153" s="19" t="s">
        <v>0</v>
      </c>
      <c r="E153" s="19" t="s">
        <v>0</v>
      </c>
      <c r="F153" s="19" t="s">
        <v>0</v>
      </c>
      <c r="G153" s="19" t="s">
        <v>0</v>
      </c>
      <c r="H153" s="19" t="s">
        <v>0</v>
      </c>
      <c r="I153" s="19" t="s">
        <v>0</v>
      </c>
      <c r="J153" s="20" t="s">
        <v>0</v>
      </c>
      <c r="K153" s="28" t="s">
        <v>0</v>
      </c>
      <c r="L153" s="20" t="s">
        <v>0</v>
      </c>
      <c r="M153" s="21">
        <f>M154</f>
        <v>0</v>
      </c>
      <c r="N153" s="21">
        <f t="shared" ref="N153:O153" si="50">N154</f>
        <v>0</v>
      </c>
      <c r="O153" s="21">
        <f t="shared" si="50"/>
        <v>75000000</v>
      </c>
    </row>
    <row r="154" spans="1:18" s="40" customFormat="1" ht="51" x14ac:dyDescent="0.2">
      <c r="A154" s="16" t="s">
        <v>280</v>
      </c>
      <c r="B154" s="7" t="s">
        <v>24</v>
      </c>
      <c r="C154" s="7" t="s">
        <v>17</v>
      </c>
      <c r="D154" s="7" t="s">
        <v>108</v>
      </c>
      <c r="E154" s="7" t="s">
        <v>270</v>
      </c>
      <c r="F154" s="7" t="s">
        <v>110</v>
      </c>
      <c r="G154" s="7" t="s">
        <v>65</v>
      </c>
      <c r="H154" s="7" t="s">
        <v>215</v>
      </c>
      <c r="I154" s="7" t="s">
        <v>203</v>
      </c>
      <c r="J154" s="8" t="s">
        <v>365</v>
      </c>
      <c r="K154" s="76">
        <v>1</v>
      </c>
      <c r="L154" s="8" t="s">
        <v>113</v>
      </c>
      <c r="M154" s="77">
        <v>0</v>
      </c>
      <c r="N154" s="77">
        <v>0</v>
      </c>
      <c r="O154" s="77">
        <v>75000000</v>
      </c>
      <c r="P154" s="46"/>
      <c r="Q154" s="46"/>
      <c r="R154" s="46"/>
    </row>
    <row r="155" spans="1:18" ht="15.75" x14ac:dyDescent="0.2">
      <c r="A155" s="18" t="s">
        <v>371</v>
      </c>
      <c r="B155" s="19" t="s">
        <v>0</v>
      </c>
      <c r="C155" s="19" t="s">
        <v>0</v>
      </c>
      <c r="D155" s="19" t="s">
        <v>0</v>
      </c>
      <c r="E155" s="19" t="s">
        <v>0</v>
      </c>
      <c r="F155" s="19" t="s">
        <v>0</v>
      </c>
      <c r="G155" s="19" t="s">
        <v>0</v>
      </c>
      <c r="H155" s="19" t="s">
        <v>0</v>
      </c>
      <c r="I155" s="19" t="s">
        <v>0</v>
      </c>
      <c r="J155" s="20" t="s">
        <v>0</v>
      </c>
      <c r="K155" s="28" t="s">
        <v>0</v>
      </c>
      <c r="L155" s="20" t="s">
        <v>0</v>
      </c>
      <c r="M155" s="21">
        <f>M156+M157</f>
        <v>0</v>
      </c>
      <c r="N155" s="21">
        <f t="shared" ref="N155:O155" si="51">N156+N157</f>
        <v>50000000</v>
      </c>
      <c r="O155" s="21">
        <f t="shared" si="51"/>
        <v>100000000</v>
      </c>
    </row>
    <row r="156" spans="1:18" s="40" customFormat="1" ht="51" x14ac:dyDescent="0.2">
      <c r="A156" s="16" t="s">
        <v>279</v>
      </c>
      <c r="B156" s="7" t="s">
        <v>24</v>
      </c>
      <c r="C156" s="7" t="s">
        <v>17</v>
      </c>
      <c r="D156" s="7" t="s">
        <v>108</v>
      </c>
      <c r="E156" s="7" t="s">
        <v>270</v>
      </c>
      <c r="F156" s="7" t="s">
        <v>110</v>
      </c>
      <c r="G156" s="7" t="s">
        <v>65</v>
      </c>
      <c r="H156" s="7" t="s">
        <v>215</v>
      </c>
      <c r="I156" s="7" t="s">
        <v>203</v>
      </c>
      <c r="J156" s="8" t="s">
        <v>365</v>
      </c>
      <c r="K156" s="76">
        <v>0.5</v>
      </c>
      <c r="L156" s="8" t="s">
        <v>55</v>
      </c>
      <c r="M156" s="77">
        <v>0</v>
      </c>
      <c r="N156" s="77">
        <v>50000000</v>
      </c>
      <c r="O156" s="77">
        <v>0</v>
      </c>
      <c r="P156" s="46"/>
      <c r="Q156" s="46"/>
      <c r="R156" s="46"/>
    </row>
    <row r="157" spans="1:18" s="40" customFormat="1" ht="51" x14ac:dyDescent="0.2">
      <c r="A157" s="16" t="s">
        <v>275</v>
      </c>
      <c r="B157" s="7" t="s">
        <v>24</v>
      </c>
      <c r="C157" s="7" t="s">
        <v>17</v>
      </c>
      <c r="D157" s="7" t="s">
        <v>108</v>
      </c>
      <c r="E157" s="7" t="s">
        <v>270</v>
      </c>
      <c r="F157" s="7" t="s">
        <v>110</v>
      </c>
      <c r="G157" s="7" t="s">
        <v>65</v>
      </c>
      <c r="H157" s="7" t="s">
        <v>215</v>
      </c>
      <c r="I157" s="7" t="s">
        <v>203</v>
      </c>
      <c r="J157" s="8" t="s">
        <v>365</v>
      </c>
      <c r="K157" s="76">
        <v>1.1000000000000001</v>
      </c>
      <c r="L157" s="8" t="s">
        <v>113</v>
      </c>
      <c r="M157" s="77">
        <v>0</v>
      </c>
      <c r="N157" s="77">
        <v>0</v>
      </c>
      <c r="O157" s="77">
        <v>100000000</v>
      </c>
      <c r="P157" s="46"/>
      <c r="Q157" s="46"/>
      <c r="R157" s="46"/>
    </row>
    <row r="158" spans="1:18" ht="15.75" x14ac:dyDescent="0.2">
      <c r="A158" s="18" t="s">
        <v>174</v>
      </c>
      <c r="B158" s="19" t="s">
        <v>0</v>
      </c>
      <c r="C158" s="19" t="s">
        <v>0</v>
      </c>
      <c r="D158" s="19" t="s">
        <v>0</v>
      </c>
      <c r="E158" s="19" t="s">
        <v>0</v>
      </c>
      <c r="F158" s="19" t="s">
        <v>0</v>
      </c>
      <c r="G158" s="19" t="s">
        <v>0</v>
      </c>
      <c r="H158" s="19" t="s">
        <v>0</v>
      </c>
      <c r="I158" s="19" t="s">
        <v>0</v>
      </c>
      <c r="J158" s="20" t="s">
        <v>0</v>
      </c>
      <c r="K158" s="28" t="s">
        <v>0</v>
      </c>
      <c r="L158" s="20" t="s">
        <v>0</v>
      </c>
      <c r="M158" s="21">
        <f>M159</f>
        <v>55000000</v>
      </c>
      <c r="N158" s="21">
        <f t="shared" ref="N158:O158" si="52">N159</f>
        <v>0</v>
      </c>
      <c r="O158" s="21">
        <f t="shared" si="52"/>
        <v>0</v>
      </c>
    </row>
    <row r="159" spans="1:18" s="40" customFormat="1" ht="51" x14ac:dyDescent="0.2">
      <c r="A159" s="16" t="s">
        <v>278</v>
      </c>
      <c r="B159" s="7" t="s">
        <v>24</v>
      </c>
      <c r="C159" s="7" t="s">
        <v>17</v>
      </c>
      <c r="D159" s="7" t="s">
        <v>108</v>
      </c>
      <c r="E159" s="7" t="s">
        <v>270</v>
      </c>
      <c r="F159" s="7" t="s">
        <v>110</v>
      </c>
      <c r="G159" s="7" t="s">
        <v>65</v>
      </c>
      <c r="H159" s="7" t="s">
        <v>215</v>
      </c>
      <c r="I159" s="7" t="s">
        <v>203</v>
      </c>
      <c r="J159" s="8" t="s">
        <v>365</v>
      </c>
      <c r="K159" s="76">
        <v>0.7</v>
      </c>
      <c r="L159" s="8" t="s">
        <v>61</v>
      </c>
      <c r="M159" s="77">
        <v>55000000</v>
      </c>
      <c r="N159" s="77">
        <v>0</v>
      </c>
      <c r="O159" s="77">
        <v>0</v>
      </c>
      <c r="P159" s="46"/>
      <c r="Q159" s="46"/>
      <c r="R159" s="46"/>
    </row>
    <row r="160" spans="1:18" ht="15.75" x14ac:dyDescent="0.2">
      <c r="A160" s="18" t="s">
        <v>175</v>
      </c>
      <c r="B160" s="19" t="s">
        <v>0</v>
      </c>
      <c r="C160" s="19" t="s">
        <v>0</v>
      </c>
      <c r="D160" s="19" t="s">
        <v>0</v>
      </c>
      <c r="E160" s="19" t="s">
        <v>0</v>
      </c>
      <c r="F160" s="19" t="s">
        <v>0</v>
      </c>
      <c r="G160" s="19" t="s">
        <v>0</v>
      </c>
      <c r="H160" s="19" t="s">
        <v>0</v>
      </c>
      <c r="I160" s="19" t="s">
        <v>0</v>
      </c>
      <c r="J160" s="20" t="s">
        <v>0</v>
      </c>
      <c r="K160" s="28" t="s">
        <v>0</v>
      </c>
      <c r="L160" s="20" t="s">
        <v>0</v>
      </c>
      <c r="M160" s="21">
        <f>M161</f>
        <v>82600000</v>
      </c>
      <c r="N160" s="21">
        <f t="shared" ref="N160:O160" si="53">N161</f>
        <v>0</v>
      </c>
      <c r="O160" s="21">
        <f t="shared" si="53"/>
        <v>0</v>
      </c>
    </row>
    <row r="161" spans="1:18" s="40" customFormat="1" ht="51" x14ac:dyDescent="0.2">
      <c r="A161" s="16" t="s">
        <v>277</v>
      </c>
      <c r="B161" s="7" t="s">
        <v>24</v>
      </c>
      <c r="C161" s="7" t="s">
        <v>17</v>
      </c>
      <c r="D161" s="7" t="s">
        <v>108</v>
      </c>
      <c r="E161" s="7" t="s">
        <v>270</v>
      </c>
      <c r="F161" s="7" t="s">
        <v>110</v>
      </c>
      <c r="G161" s="7" t="s">
        <v>65</v>
      </c>
      <c r="H161" s="7" t="s">
        <v>215</v>
      </c>
      <c r="I161" s="7" t="s">
        <v>203</v>
      </c>
      <c r="J161" s="8" t="s">
        <v>365</v>
      </c>
      <c r="K161" s="76">
        <v>0.5</v>
      </c>
      <c r="L161" s="8" t="s">
        <v>61</v>
      </c>
      <c r="M161" s="77">
        <v>82600000</v>
      </c>
      <c r="N161" s="77">
        <v>0</v>
      </c>
      <c r="O161" s="77">
        <v>0</v>
      </c>
      <c r="P161" s="46"/>
      <c r="Q161" s="46"/>
      <c r="R161" s="46"/>
    </row>
    <row r="162" spans="1:18" ht="47.25" x14ac:dyDescent="0.2">
      <c r="A162" s="18" t="s">
        <v>370</v>
      </c>
      <c r="B162" s="19" t="s">
        <v>0</v>
      </c>
      <c r="C162" s="19" t="s">
        <v>0</v>
      </c>
      <c r="D162" s="19" t="s">
        <v>0</v>
      </c>
      <c r="E162" s="19" t="s">
        <v>0</v>
      </c>
      <c r="F162" s="19" t="s">
        <v>0</v>
      </c>
      <c r="G162" s="19" t="s">
        <v>0</v>
      </c>
      <c r="H162" s="19" t="s">
        <v>0</v>
      </c>
      <c r="I162" s="19" t="s">
        <v>0</v>
      </c>
      <c r="J162" s="20" t="s">
        <v>0</v>
      </c>
      <c r="K162" s="28" t="s">
        <v>0</v>
      </c>
      <c r="L162" s="20" t="s">
        <v>0</v>
      </c>
      <c r="M162" s="21">
        <f>M163</f>
        <v>0</v>
      </c>
      <c r="N162" s="21">
        <f t="shared" ref="N162:O162" si="54">N163</f>
        <v>37000000</v>
      </c>
      <c r="O162" s="21">
        <f t="shared" si="54"/>
        <v>0</v>
      </c>
    </row>
    <row r="163" spans="1:18" s="40" customFormat="1" ht="51" x14ac:dyDescent="0.2">
      <c r="A163" s="16" t="s">
        <v>273</v>
      </c>
      <c r="B163" s="7" t="s">
        <v>24</v>
      </c>
      <c r="C163" s="7" t="s">
        <v>17</v>
      </c>
      <c r="D163" s="7" t="s">
        <v>108</v>
      </c>
      <c r="E163" s="7" t="s">
        <v>270</v>
      </c>
      <c r="F163" s="7" t="s">
        <v>110</v>
      </c>
      <c r="G163" s="7" t="s">
        <v>65</v>
      </c>
      <c r="H163" s="7" t="s">
        <v>215</v>
      </c>
      <c r="I163" s="7" t="s">
        <v>203</v>
      </c>
      <c r="J163" s="8" t="s">
        <v>365</v>
      </c>
      <c r="K163" s="76">
        <v>0.4</v>
      </c>
      <c r="L163" s="8" t="s">
        <v>55</v>
      </c>
      <c r="M163" s="77">
        <v>0</v>
      </c>
      <c r="N163" s="77">
        <v>37000000</v>
      </c>
      <c r="O163" s="77">
        <v>0</v>
      </c>
      <c r="P163" s="46"/>
      <c r="Q163" s="46"/>
      <c r="R163" s="46"/>
    </row>
    <row r="164" spans="1:18" ht="47.25" x14ac:dyDescent="0.2">
      <c r="A164" s="18" t="s">
        <v>369</v>
      </c>
      <c r="B164" s="19" t="s">
        <v>0</v>
      </c>
      <c r="C164" s="19" t="s">
        <v>0</v>
      </c>
      <c r="D164" s="19" t="s">
        <v>0</v>
      </c>
      <c r="E164" s="19" t="s">
        <v>0</v>
      </c>
      <c r="F164" s="19" t="s">
        <v>0</v>
      </c>
      <c r="G164" s="19" t="s">
        <v>0</v>
      </c>
      <c r="H164" s="19" t="s">
        <v>0</v>
      </c>
      <c r="I164" s="19" t="s">
        <v>0</v>
      </c>
      <c r="J164" s="20" t="s">
        <v>0</v>
      </c>
      <c r="K164" s="28" t="s">
        <v>0</v>
      </c>
      <c r="L164" s="20" t="s">
        <v>0</v>
      </c>
      <c r="M164" s="21">
        <f>M165</f>
        <v>0</v>
      </c>
      <c r="N164" s="21">
        <f t="shared" ref="N164:O164" si="55">N165</f>
        <v>50000000</v>
      </c>
      <c r="O164" s="21">
        <f t="shared" si="55"/>
        <v>0</v>
      </c>
    </row>
    <row r="165" spans="1:18" s="40" customFormat="1" ht="51" x14ac:dyDescent="0.2">
      <c r="A165" s="16" t="s">
        <v>274</v>
      </c>
      <c r="B165" s="7" t="s">
        <v>24</v>
      </c>
      <c r="C165" s="7" t="s">
        <v>17</v>
      </c>
      <c r="D165" s="7" t="s">
        <v>108</v>
      </c>
      <c r="E165" s="7" t="s">
        <v>270</v>
      </c>
      <c r="F165" s="7" t="s">
        <v>110</v>
      </c>
      <c r="G165" s="7" t="s">
        <v>65</v>
      </c>
      <c r="H165" s="7" t="s">
        <v>215</v>
      </c>
      <c r="I165" s="7" t="s">
        <v>203</v>
      </c>
      <c r="J165" s="8" t="s">
        <v>365</v>
      </c>
      <c r="K165" s="76">
        <v>0.36</v>
      </c>
      <c r="L165" s="8" t="s">
        <v>55</v>
      </c>
      <c r="M165" s="77">
        <v>0</v>
      </c>
      <c r="N165" s="77">
        <v>50000000</v>
      </c>
      <c r="O165" s="77">
        <v>0</v>
      </c>
      <c r="P165" s="46"/>
      <c r="Q165" s="46"/>
      <c r="R165" s="46"/>
    </row>
    <row r="166" spans="1:18" ht="31.5" x14ac:dyDescent="0.2">
      <c r="A166" s="18" t="s">
        <v>368</v>
      </c>
      <c r="B166" s="19" t="s">
        <v>0</v>
      </c>
      <c r="C166" s="19" t="s">
        <v>0</v>
      </c>
      <c r="D166" s="19" t="s">
        <v>0</v>
      </c>
      <c r="E166" s="19" t="s">
        <v>0</v>
      </c>
      <c r="F166" s="19" t="s">
        <v>0</v>
      </c>
      <c r="G166" s="19" t="s">
        <v>0</v>
      </c>
      <c r="H166" s="19" t="s">
        <v>0</v>
      </c>
      <c r="I166" s="19" t="s">
        <v>0</v>
      </c>
      <c r="J166" s="20" t="s">
        <v>0</v>
      </c>
      <c r="K166" s="28" t="s">
        <v>0</v>
      </c>
      <c r="L166" s="20" t="s">
        <v>0</v>
      </c>
      <c r="M166" s="21">
        <f>M167</f>
        <v>49400000</v>
      </c>
      <c r="N166" s="21">
        <f t="shared" ref="N166:O166" si="56">N167</f>
        <v>0</v>
      </c>
      <c r="O166" s="21">
        <f t="shared" si="56"/>
        <v>0</v>
      </c>
    </row>
    <row r="167" spans="1:18" s="40" customFormat="1" ht="51" x14ac:dyDescent="0.2">
      <c r="A167" s="16" t="s">
        <v>276</v>
      </c>
      <c r="B167" s="7" t="s">
        <v>24</v>
      </c>
      <c r="C167" s="7" t="s">
        <v>17</v>
      </c>
      <c r="D167" s="7" t="s">
        <v>108</v>
      </c>
      <c r="E167" s="7" t="s">
        <v>270</v>
      </c>
      <c r="F167" s="7" t="s">
        <v>110</v>
      </c>
      <c r="G167" s="7" t="s">
        <v>65</v>
      </c>
      <c r="H167" s="7" t="s">
        <v>215</v>
      </c>
      <c r="I167" s="7" t="s">
        <v>203</v>
      </c>
      <c r="J167" s="8" t="s">
        <v>365</v>
      </c>
      <c r="K167" s="76">
        <v>0.6</v>
      </c>
      <c r="L167" s="8" t="s">
        <v>61</v>
      </c>
      <c r="M167" s="77">
        <v>49400000</v>
      </c>
      <c r="N167" s="77">
        <v>0</v>
      </c>
      <c r="O167" s="77">
        <v>0</v>
      </c>
      <c r="P167" s="46"/>
      <c r="Q167" s="46"/>
      <c r="R167" s="46"/>
    </row>
    <row r="168" spans="1:18" ht="31.5" x14ac:dyDescent="0.2">
      <c r="A168" s="18" t="s">
        <v>367</v>
      </c>
      <c r="B168" s="19" t="s">
        <v>0</v>
      </c>
      <c r="C168" s="19" t="s">
        <v>0</v>
      </c>
      <c r="D168" s="19" t="s">
        <v>0</v>
      </c>
      <c r="E168" s="19" t="s">
        <v>0</v>
      </c>
      <c r="F168" s="19" t="s">
        <v>0</v>
      </c>
      <c r="G168" s="19" t="s">
        <v>0</v>
      </c>
      <c r="H168" s="19" t="s">
        <v>0</v>
      </c>
      <c r="I168" s="19" t="s">
        <v>0</v>
      </c>
      <c r="J168" s="20" t="s">
        <v>0</v>
      </c>
      <c r="K168" s="28" t="s">
        <v>0</v>
      </c>
      <c r="L168" s="20" t="s">
        <v>0</v>
      </c>
      <c r="M168" s="21">
        <f>M169</f>
        <v>0</v>
      </c>
      <c r="N168" s="21">
        <f t="shared" ref="N168:O168" si="57">N169</f>
        <v>50000000</v>
      </c>
      <c r="O168" s="21">
        <f t="shared" si="57"/>
        <v>0</v>
      </c>
    </row>
    <row r="169" spans="1:18" s="40" customFormat="1" ht="51" x14ac:dyDescent="0.2">
      <c r="A169" s="16" t="s">
        <v>272</v>
      </c>
      <c r="B169" s="7" t="s">
        <v>24</v>
      </c>
      <c r="C169" s="7" t="s">
        <v>17</v>
      </c>
      <c r="D169" s="7" t="s">
        <v>108</v>
      </c>
      <c r="E169" s="7" t="s">
        <v>270</v>
      </c>
      <c r="F169" s="7" t="s">
        <v>110</v>
      </c>
      <c r="G169" s="7" t="s">
        <v>65</v>
      </c>
      <c r="H169" s="7" t="s">
        <v>215</v>
      </c>
      <c r="I169" s="7" t="s">
        <v>203</v>
      </c>
      <c r="J169" s="8" t="s">
        <v>365</v>
      </c>
      <c r="K169" s="76">
        <v>0.7</v>
      </c>
      <c r="L169" s="8" t="s">
        <v>55</v>
      </c>
      <c r="M169" s="77">
        <v>0</v>
      </c>
      <c r="N169" s="77">
        <v>50000000</v>
      </c>
      <c r="O169" s="77">
        <v>0</v>
      </c>
      <c r="P169" s="46"/>
      <c r="Q169" s="46"/>
      <c r="R169" s="46"/>
    </row>
    <row r="170" spans="1:18" ht="31.5" x14ac:dyDescent="0.2">
      <c r="A170" s="18" t="s">
        <v>366</v>
      </c>
      <c r="B170" s="19" t="s">
        <v>0</v>
      </c>
      <c r="C170" s="19" t="s">
        <v>0</v>
      </c>
      <c r="D170" s="19" t="s">
        <v>0</v>
      </c>
      <c r="E170" s="19" t="s">
        <v>0</v>
      </c>
      <c r="F170" s="19" t="s">
        <v>0</v>
      </c>
      <c r="G170" s="19" t="s">
        <v>0</v>
      </c>
      <c r="H170" s="19" t="s">
        <v>0</v>
      </c>
      <c r="I170" s="19" t="s">
        <v>0</v>
      </c>
      <c r="J170" s="20" t="s">
        <v>0</v>
      </c>
      <c r="K170" s="28" t="s">
        <v>0</v>
      </c>
      <c r="L170" s="20" t="s">
        <v>0</v>
      </c>
      <c r="M170" s="21">
        <f>M171</f>
        <v>0</v>
      </c>
      <c r="N170" s="21">
        <f t="shared" ref="N170:O170" si="58">N171</f>
        <v>0</v>
      </c>
      <c r="O170" s="21">
        <f t="shared" si="58"/>
        <v>200000000</v>
      </c>
    </row>
    <row r="171" spans="1:18" s="40" customFormat="1" ht="51" x14ac:dyDescent="0.2">
      <c r="A171" s="16" t="s">
        <v>271</v>
      </c>
      <c r="B171" s="7" t="s">
        <v>24</v>
      </c>
      <c r="C171" s="7" t="s">
        <v>17</v>
      </c>
      <c r="D171" s="7" t="s">
        <v>108</v>
      </c>
      <c r="E171" s="7" t="s">
        <v>270</v>
      </c>
      <c r="F171" s="7" t="s">
        <v>110</v>
      </c>
      <c r="G171" s="7" t="s">
        <v>65</v>
      </c>
      <c r="H171" s="7" t="s">
        <v>215</v>
      </c>
      <c r="I171" s="7" t="s">
        <v>203</v>
      </c>
      <c r="J171" s="8" t="s">
        <v>365</v>
      </c>
      <c r="K171" s="76">
        <v>3.5</v>
      </c>
      <c r="L171" s="8" t="s">
        <v>113</v>
      </c>
      <c r="M171" s="77">
        <v>0</v>
      </c>
      <c r="N171" s="77">
        <v>0</v>
      </c>
      <c r="O171" s="77">
        <v>200000000</v>
      </c>
      <c r="P171" s="46"/>
      <c r="Q171" s="46"/>
      <c r="R171" s="46"/>
    </row>
    <row r="172" spans="1:18" ht="31.5" x14ac:dyDescent="0.2">
      <c r="A172" s="18" t="s">
        <v>84</v>
      </c>
      <c r="B172" s="19" t="s">
        <v>27</v>
      </c>
      <c r="C172" s="19" t="s">
        <v>0</v>
      </c>
      <c r="D172" s="19" t="s">
        <v>0</v>
      </c>
      <c r="E172" s="19" t="s">
        <v>0</v>
      </c>
      <c r="F172" s="19" t="s">
        <v>0</v>
      </c>
      <c r="G172" s="19" t="s">
        <v>0</v>
      </c>
      <c r="H172" s="73" t="s">
        <v>0</v>
      </c>
      <c r="I172" s="73" t="s">
        <v>0</v>
      </c>
      <c r="J172" s="78" t="s">
        <v>0</v>
      </c>
      <c r="K172" s="79"/>
      <c r="L172" s="78" t="s">
        <v>0</v>
      </c>
      <c r="M172" s="21">
        <f>M173+M189</f>
        <v>80387227.819999993</v>
      </c>
      <c r="N172" s="21">
        <f>N173+N189</f>
        <v>153512216.91</v>
      </c>
      <c r="O172" s="21">
        <f>O173+O189</f>
        <v>101073960.27000001</v>
      </c>
    </row>
    <row r="173" spans="1:18" ht="31.5" x14ac:dyDescent="0.2">
      <c r="A173" s="18" t="s">
        <v>190</v>
      </c>
      <c r="B173" s="19" t="s">
        <v>27</v>
      </c>
      <c r="C173" s="19" t="s">
        <v>14</v>
      </c>
      <c r="D173" s="19"/>
      <c r="E173" s="19"/>
      <c r="F173" s="19"/>
      <c r="G173" s="19"/>
      <c r="H173" s="73"/>
      <c r="I173" s="73"/>
      <c r="J173" s="78"/>
      <c r="K173" s="79"/>
      <c r="L173" s="78"/>
      <c r="M173" s="21">
        <f>M174</f>
        <v>42782777</v>
      </c>
      <c r="N173" s="21">
        <f t="shared" ref="N173:O173" si="59">N174</f>
        <v>115090628</v>
      </c>
      <c r="O173" s="21">
        <f t="shared" si="59"/>
        <v>0</v>
      </c>
    </row>
    <row r="174" spans="1:18" ht="31.5" x14ac:dyDescent="0.2">
      <c r="A174" s="18" t="s">
        <v>85</v>
      </c>
      <c r="B174" s="19" t="s">
        <v>27</v>
      </c>
      <c r="C174" s="19" t="s">
        <v>14</v>
      </c>
      <c r="D174" s="19" t="s">
        <v>86</v>
      </c>
      <c r="E174" s="19" t="s">
        <v>0</v>
      </c>
      <c r="F174" s="19" t="s">
        <v>0</v>
      </c>
      <c r="G174" s="19" t="s">
        <v>0</v>
      </c>
      <c r="H174" s="73" t="s">
        <v>0</v>
      </c>
      <c r="I174" s="73" t="s">
        <v>0</v>
      </c>
      <c r="J174" s="78" t="s">
        <v>0</v>
      </c>
      <c r="K174" s="79"/>
      <c r="L174" s="78" t="s">
        <v>0</v>
      </c>
      <c r="M174" s="21">
        <f>M175+M182</f>
        <v>42782777</v>
      </c>
      <c r="N174" s="21">
        <f>N175+N182</f>
        <v>115090628</v>
      </c>
      <c r="O174" s="21">
        <f>O175+O182</f>
        <v>0</v>
      </c>
    </row>
    <row r="175" spans="1:18" ht="31.5" x14ac:dyDescent="0.2">
      <c r="A175" s="18" t="s">
        <v>97</v>
      </c>
      <c r="B175" s="19" t="s">
        <v>27</v>
      </c>
      <c r="C175" s="19" t="s">
        <v>14</v>
      </c>
      <c r="D175" s="19" t="s">
        <v>86</v>
      </c>
      <c r="E175" s="19" t="s">
        <v>98</v>
      </c>
      <c r="F175" s="19" t="s">
        <v>0</v>
      </c>
      <c r="G175" s="19" t="s">
        <v>0</v>
      </c>
      <c r="H175" s="73" t="s">
        <v>0</v>
      </c>
      <c r="I175" s="73" t="s">
        <v>0</v>
      </c>
      <c r="J175" s="78" t="s">
        <v>0</v>
      </c>
      <c r="K175" s="79"/>
      <c r="L175" s="78" t="s">
        <v>0</v>
      </c>
      <c r="M175" s="21">
        <f t="shared" ref="M175:M180" si="60">M176</f>
        <v>10516819</v>
      </c>
      <c r="N175" s="21">
        <f t="shared" ref="N175:O179" si="61">N176</f>
        <v>24133181</v>
      </c>
      <c r="O175" s="21">
        <f t="shared" si="61"/>
        <v>0</v>
      </c>
    </row>
    <row r="176" spans="1:18" ht="15.75" x14ac:dyDescent="0.2">
      <c r="A176" s="30" t="s">
        <v>227</v>
      </c>
      <c r="B176" s="19" t="s">
        <v>27</v>
      </c>
      <c r="C176" s="19" t="s">
        <v>14</v>
      </c>
      <c r="D176" s="19" t="s">
        <v>86</v>
      </c>
      <c r="E176" s="19" t="s">
        <v>98</v>
      </c>
      <c r="F176" s="19" t="s">
        <v>30</v>
      </c>
      <c r="G176" s="19" t="s">
        <v>0</v>
      </c>
      <c r="H176" s="19" t="s">
        <v>0</v>
      </c>
      <c r="I176" s="19" t="s">
        <v>0</v>
      </c>
      <c r="J176" s="20" t="s">
        <v>0</v>
      </c>
      <c r="K176" s="28"/>
      <c r="L176" s="20" t="s">
        <v>0</v>
      </c>
      <c r="M176" s="21">
        <f t="shared" si="60"/>
        <v>10516819</v>
      </c>
      <c r="N176" s="21">
        <f t="shared" si="61"/>
        <v>24133181</v>
      </c>
      <c r="O176" s="21">
        <f t="shared" si="61"/>
        <v>0</v>
      </c>
    </row>
    <row r="177" spans="1:18" ht="15.75" x14ac:dyDescent="0.2">
      <c r="A177" s="30" t="s">
        <v>269</v>
      </c>
      <c r="B177" s="19" t="s">
        <v>27</v>
      </c>
      <c r="C177" s="19" t="s">
        <v>14</v>
      </c>
      <c r="D177" s="19" t="s">
        <v>86</v>
      </c>
      <c r="E177" s="19" t="s">
        <v>98</v>
      </c>
      <c r="F177" s="19" t="s">
        <v>30</v>
      </c>
      <c r="G177" s="19" t="s">
        <v>206</v>
      </c>
      <c r="H177" s="19" t="s">
        <v>0</v>
      </c>
      <c r="I177" s="19" t="s">
        <v>0</v>
      </c>
      <c r="J177" s="20" t="s">
        <v>0</v>
      </c>
      <c r="K177" s="28"/>
      <c r="L177" s="20" t="s">
        <v>0</v>
      </c>
      <c r="M177" s="21">
        <f t="shared" si="60"/>
        <v>10516819</v>
      </c>
      <c r="N177" s="21">
        <f t="shared" si="61"/>
        <v>24133181</v>
      </c>
      <c r="O177" s="21">
        <f t="shared" si="61"/>
        <v>0</v>
      </c>
    </row>
    <row r="178" spans="1:18" ht="31.5" x14ac:dyDescent="0.2">
      <c r="A178" s="18" t="s">
        <v>268</v>
      </c>
      <c r="B178" s="19" t="s">
        <v>27</v>
      </c>
      <c r="C178" s="19" t="s">
        <v>14</v>
      </c>
      <c r="D178" s="19" t="s">
        <v>86</v>
      </c>
      <c r="E178" s="19" t="s">
        <v>98</v>
      </c>
      <c r="F178" s="19" t="s">
        <v>30</v>
      </c>
      <c r="G178" s="19" t="s">
        <v>206</v>
      </c>
      <c r="H178" s="19" t="s">
        <v>265</v>
      </c>
      <c r="I178" s="73" t="s">
        <v>0</v>
      </c>
      <c r="J178" s="78" t="s">
        <v>0</v>
      </c>
      <c r="K178" s="79"/>
      <c r="L178" s="78" t="s">
        <v>0</v>
      </c>
      <c r="M178" s="21">
        <f t="shared" si="60"/>
        <v>10516819</v>
      </c>
      <c r="N178" s="21">
        <f t="shared" si="61"/>
        <v>24133181</v>
      </c>
      <c r="O178" s="21">
        <f t="shared" si="61"/>
        <v>0</v>
      </c>
    </row>
    <row r="179" spans="1:18" ht="63" x14ac:dyDescent="0.2">
      <c r="A179" s="18" t="s">
        <v>209</v>
      </c>
      <c r="B179" s="19" t="s">
        <v>27</v>
      </c>
      <c r="C179" s="19" t="s">
        <v>14</v>
      </c>
      <c r="D179" s="19" t="s">
        <v>86</v>
      </c>
      <c r="E179" s="19" t="s">
        <v>98</v>
      </c>
      <c r="F179" s="19" t="s">
        <v>30</v>
      </c>
      <c r="G179" s="19" t="s">
        <v>206</v>
      </c>
      <c r="H179" s="19" t="s">
        <v>265</v>
      </c>
      <c r="I179" s="19" t="s">
        <v>203</v>
      </c>
      <c r="J179" s="20" t="s">
        <v>0</v>
      </c>
      <c r="K179" s="28"/>
      <c r="L179" s="20" t="s">
        <v>0</v>
      </c>
      <c r="M179" s="21">
        <f t="shared" si="60"/>
        <v>10516819</v>
      </c>
      <c r="N179" s="21">
        <f t="shared" si="61"/>
        <v>24133181</v>
      </c>
      <c r="O179" s="21">
        <f t="shared" si="61"/>
        <v>0</v>
      </c>
    </row>
    <row r="180" spans="1:18" ht="31.5" x14ac:dyDescent="0.2">
      <c r="A180" s="18" t="s">
        <v>267</v>
      </c>
      <c r="B180" s="80" t="s">
        <v>0</v>
      </c>
      <c r="C180" s="80" t="s">
        <v>0</v>
      </c>
      <c r="D180" s="80" t="s">
        <v>0</v>
      </c>
      <c r="E180" s="80" t="s">
        <v>0</v>
      </c>
      <c r="F180" s="80" t="s">
        <v>0</v>
      </c>
      <c r="G180" s="80" t="s">
        <v>0</v>
      </c>
      <c r="H180" s="80" t="s">
        <v>0</v>
      </c>
      <c r="I180" s="80" t="s">
        <v>0</v>
      </c>
      <c r="J180" s="80" t="s">
        <v>0</v>
      </c>
      <c r="K180" s="81"/>
      <c r="L180" s="80" t="s">
        <v>0</v>
      </c>
      <c r="M180" s="21">
        <f t="shared" si="60"/>
        <v>10516819</v>
      </c>
      <c r="N180" s="21">
        <f t="shared" ref="N180:O180" si="62">N181</f>
        <v>24133181</v>
      </c>
      <c r="O180" s="21">
        <f t="shared" si="62"/>
        <v>0</v>
      </c>
    </row>
    <row r="181" spans="1:18" ht="63" x14ac:dyDescent="0.2">
      <c r="A181" s="16" t="s">
        <v>266</v>
      </c>
      <c r="B181" s="7" t="s">
        <v>27</v>
      </c>
      <c r="C181" s="7" t="s">
        <v>14</v>
      </c>
      <c r="D181" s="7" t="s">
        <v>86</v>
      </c>
      <c r="E181" s="7" t="s">
        <v>98</v>
      </c>
      <c r="F181" s="7" t="s">
        <v>30</v>
      </c>
      <c r="G181" s="7" t="s">
        <v>206</v>
      </c>
      <c r="H181" s="7" t="s">
        <v>265</v>
      </c>
      <c r="I181" s="7" t="s">
        <v>203</v>
      </c>
      <c r="J181" s="8" t="s">
        <v>104</v>
      </c>
      <c r="K181" s="76">
        <v>397.4</v>
      </c>
      <c r="L181" s="8" t="s">
        <v>55</v>
      </c>
      <c r="M181" s="77">
        <v>10516819</v>
      </c>
      <c r="N181" s="77">
        <v>24133181</v>
      </c>
      <c r="O181" s="77">
        <v>0</v>
      </c>
    </row>
    <row r="182" spans="1:18" ht="31.5" x14ac:dyDescent="0.2">
      <c r="A182" s="18" t="s">
        <v>33</v>
      </c>
      <c r="B182" s="19" t="s">
        <v>27</v>
      </c>
      <c r="C182" s="19" t="s">
        <v>14</v>
      </c>
      <c r="D182" s="19" t="s">
        <v>86</v>
      </c>
      <c r="E182" s="19" t="s">
        <v>34</v>
      </c>
      <c r="F182" s="19" t="s">
        <v>0</v>
      </c>
      <c r="G182" s="19" t="s">
        <v>0</v>
      </c>
      <c r="H182" s="73" t="s">
        <v>0</v>
      </c>
      <c r="I182" s="73" t="s">
        <v>0</v>
      </c>
      <c r="J182" s="78" t="s">
        <v>0</v>
      </c>
      <c r="K182" s="79"/>
      <c r="L182" s="78" t="s">
        <v>0</v>
      </c>
      <c r="M182" s="21">
        <f t="shared" ref="M182:M187" si="63">M183</f>
        <v>32265958</v>
      </c>
      <c r="N182" s="21">
        <f t="shared" ref="N182:O187" si="64">N183</f>
        <v>90957447</v>
      </c>
      <c r="O182" s="21">
        <f t="shared" si="64"/>
        <v>0</v>
      </c>
    </row>
    <row r="183" spans="1:18" ht="15.75" x14ac:dyDescent="0.2">
      <c r="A183" s="30" t="s">
        <v>87</v>
      </c>
      <c r="B183" s="19" t="s">
        <v>27</v>
      </c>
      <c r="C183" s="19" t="s">
        <v>14</v>
      </c>
      <c r="D183" s="19" t="s">
        <v>86</v>
      </c>
      <c r="E183" s="19" t="s">
        <v>34</v>
      </c>
      <c r="F183" s="19" t="s">
        <v>88</v>
      </c>
      <c r="G183" s="19" t="s">
        <v>0</v>
      </c>
      <c r="H183" s="19" t="s">
        <v>0</v>
      </c>
      <c r="I183" s="19" t="s">
        <v>0</v>
      </c>
      <c r="J183" s="20" t="s">
        <v>0</v>
      </c>
      <c r="K183" s="28"/>
      <c r="L183" s="20" t="s">
        <v>0</v>
      </c>
      <c r="M183" s="21">
        <f t="shared" si="63"/>
        <v>32265958</v>
      </c>
      <c r="N183" s="21">
        <f t="shared" si="64"/>
        <v>90957447</v>
      </c>
      <c r="O183" s="21">
        <f t="shared" si="64"/>
        <v>0</v>
      </c>
    </row>
    <row r="184" spans="1:18" ht="15.75" x14ac:dyDescent="0.2">
      <c r="A184" s="30" t="s">
        <v>89</v>
      </c>
      <c r="B184" s="19" t="s">
        <v>27</v>
      </c>
      <c r="C184" s="19" t="s">
        <v>14</v>
      </c>
      <c r="D184" s="19" t="s">
        <v>86</v>
      </c>
      <c r="E184" s="19" t="s">
        <v>34</v>
      </c>
      <c r="F184" s="19" t="s">
        <v>88</v>
      </c>
      <c r="G184" s="19" t="s">
        <v>50</v>
      </c>
      <c r="H184" s="19" t="s">
        <v>0</v>
      </c>
      <c r="I184" s="19" t="s">
        <v>0</v>
      </c>
      <c r="J184" s="20" t="s">
        <v>0</v>
      </c>
      <c r="K184" s="28"/>
      <c r="L184" s="20" t="s">
        <v>0</v>
      </c>
      <c r="M184" s="21">
        <f t="shared" si="63"/>
        <v>32265958</v>
      </c>
      <c r="N184" s="21">
        <f t="shared" si="64"/>
        <v>90957447</v>
      </c>
      <c r="O184" s="21">
        <f t="shared" si="64"/>
        <v>0</v>
      </c>
    </row>
    <row r="185" spans="1:18" ht="31.5" x14ac:dyDescent="0.2">
      <c r="A185" s="18" t="s">
        <v>264</v>
      </c>
      <c r="B185" s="19" t="s">
        <v>27</v>
      </c>
      <c r="C185" s="19" t="s">
        <v>14</v>
      </c>
      <c r="D185" s="19" t="s">
        <v>86</v>
      </c>
      <c r="E185" s="19" t="s">
        <v>34</v>
      </c>
      <c r="F185" s="19" t="s">
        <v>88</v>
      </c>
      <c r="G185" s="19" t="s">
        <v>50</v>
      </c>
      <c r="H185" s="19" t="s">
        <v>262</v>
      </c>
      <c r="I185" s="73" t="s">
        <v>0</v>
      </c>
      <c r="J185" s="78" t="s">
        <v>0</v>
      </c>
      <c r="K185" s="79"/>
      <c r="L185" s="78" t="s">
        <v>0</v>
      </c>
      <c r="M185" s="21">
        <f t="shared" si="63"/>
        <v>32265958</v>
      </c>
      <c r="N185" s="21">
        <f t="shared" si="64"/>
        <v>90957447</v>
      </c>
      <c r="O185" s="21">
        <f t="shared" si="64"/>
        <v>0</v>
      </c>
    </row>
    <row r="186" spans="1:18" ht="63" x14ac:dyDescent="0.2">
      <c r="A186" s="18" t="s">
        <v>209</v>
      </c>
      <c r="B186" s="19" t="s">
        <v>27</v>
      </c>
      <c r="C186" s="19" t="s">
        <v>14</v>
      </c>
      <c r="D186" s="19" t="s">
        <v>86</v>
      </c>
      <c r="E186" s="19" t="s">
        <v>34</v>
      </c>
      <c r="F186" s="19" t="s">
        <v>88</v>
      </c>
      <c r="G186" s="19" t="s">
        <v>50</v>
      </c>
      <c r="H186" s="19" t="s">
        <v>262</v>
      </c>
      <c r="I186" s="19" t="s">
        <v>203</v>
      </c>
      <c r="J186" s="20" t="s">
        <v>0</v>
      </c>
      <c r="K186" s="28"/>
      <c r="L186" s="20" t="s">
        <v>0</v>
      </c>
      <c r="M186" s="21">
        <f t="shared" si="63"/>
        <v>32265958</v>
      </c>
      <c r="N186" s="21">
        <f t="shared" si="64"/>
        <v>90957447</v>
      </c>
      <c r="O186" s="21">
        <f t="shared" si="64"/>
        <v>0</v>
      </c>
    </row>
    <row r="187" spans="1:18" ht="15.75" x14ac:dyDescent="0.2">
      <c r="A187" s="18" t="s">
        <v>177</v>
      </c>
      <c r="B187" s="80" t="s">
        <v>0</v>
      </c>
      <c r="C187" s="80" t="s">
        <v>0</v>
      </c>
      <c r="D187" s="80" t="s">
        <v>0</v>
      </c>
      <c r="E187" s="80" t="s">
        <v>0</v>
      </c>
      <c r="F187" s="80" t="s">
        <v>0</v>
      </c>
      <c r="G187" s="80" t="s">
        <v>0</v>
      </c>
      <c r="H187" s="80" t="s">
        <v>0</v>
      </c>
      <c r="I187" s="80" t="s">
        <v>0</v>
      </c>
      <c r="J187" s="80" t="s">
        <v>0</v>
      </c>
      <c r="K187" s="81"/>
      <c r="L187" s="80" t="s">
        <v>0</v>
      </c>
      <c r="M187" s="21">
        <f t="shared" si="63"/>
        <v>32265958</v>
      </c>
      <c r="N187" s="21">
        <f t="shared" si="64"/>
        <v>90957447</v>
      </c>
      <c r="O187" s="21">
        <f t="shared" si="64"/>
        <v>0</v>
      </c>
    </row>
    <row r="188" spans="1:18" ht="63" x14ac:dyDescent="0.2">
      <c r="A188" s="16" t="s">
        <v>263</v>
      </c>
      <c r="B188" s="7" t="s">
        <v>27</v>
      </c>
      <c r="C188" s="7" t="s">
        <v>14</v>
      </c>
      <c r="D188" s="7" t="s">
        <v>86</v>
      </c>
      <c r="E188" s="7" t="s">
        <v>34</v>
      </c>
      <c r="F188" s="7" t="s">
        <v>88</v>
      </c>
      <c r="G188" s="7" t="s">
        <v>50</v>
      </c>
      <c r="H188" s="7" t="s">
        <v>262</v>
      </c>
      <c r="I188" s="7" t="s">
        <v>203</v>
      </c>
      <c r="J188" s="8" t="s">
        <v>104</v>
      </c>
      <c r="K188" s="76">
        <v>1410</v>
      </c>
      <c r="L188" s="8" t="s">
        <v>55</v>
      </c>
      <c r="M188" s="77">
        <f>2151064-215106+30330000</f>
        <v>32265958</v>
      </c>
      <c r="N188" s="77">
        <f>6063830-606383+85500000</f>
        <v>90957447</v>
      </c>
      <c r="O188" s="77">
        <v>0</v>
      </c>
    </row>
    <row r="189" spans="1:18" s="43" customFormat="1" ht="31.5" x14ac:dyDescent="0.2">
      <c r="A189" s="18" t="s">
        <v>189</v>
      </c>
      <c r="B189" s="19" t="s">
        <v>27</v>
      </c>
      <c r="C189" s="19" t="s">
        <v>17</v>
      </c>
      <c r="D189" s="19"/>
      <c r="E189" s="19"/>
      <c r="F189" s="19"/>
      <c r="G189" s="19"/>
      <c r="H189" s="19"/>
      <c r="I189" s="19"/>
      <c r="J189" s="20"/>
      <c r="K189" s="28"/>
      <c r="L189" s="20"/>
      <c r="M189" s="21">
        <f t="shared" ref="M189:M196" si="65">M190</f>
        <v>37604450.82</v>
      </c>
      <c r="N189" s="21">
        <f t="shared" ref="N189:O196" si="66">N190</f>
        <v>38421588.909999996</v>
      </c>
      <c r="O189" s="21">
        <f t="shared" si="66"/>
        <v>101073960.27000001</v>
      </c>
      <c r="P189" s="44"/>
      <c r="Q189" s="44"/>
      <c r="R189" s="44"/>
    </row>
    <row r="190" spans="1:18" ht="31.5" x14ac:dyDescent="0.2">
      <c r="A190" s="18" t="s">
        <v>99</v>
      </c>
      <c r="B190" s="19" t="s">
        <v>27</v>
      </c>
      <c r="C190" s="19" t="s">
        <v>17</v>
      </c>
      <c r="D190" s="19" t="s">
        <v>30</v>
      </c>
      <c r="E190" s="19" t="s">
        <v>0</v>
      </c>
      <c r="F190" s="19" t="s">
        <v>0</v>
      </c>
      <c r="G190" s="19" t="s">
        <v>0</v>
      </c>
      <c r="H190" s="73" t="s">
        <v>0</v>
      </c>
      <c r="I190" s="73" t="s">
        <v>0</v>
      </c>
      <c r="J190" s="78" t="s">
        <v>0</v>
      </c>
      <c r="K190" s="79"/>
      <c r="L190" s="78" t="s">
        <v>0</v>
      </c>
      <c r="M190" s="21">
        <f t="shared" si="65"/>
        <v>37604450.82</v>
      </c>
      <c r="N190" s="21">
        <f t="shared" si="66"/>
        <v>38421588.909999996</v>
      </c>
      <c r="O190" s="21">
        <f t="shared" si="66"/>
        <v>101073960.27000001</v>
      </c>
    </row>
    <row r="191" spans="1:18" ht="31.5" x14ac:dyDescent="0.2">
      <c r="A191" s="18" t="s">
        <v>33</v>
      </c>
      <c r="B191" s="19" t="s">
        <v>27</v>
      </c>
      <c r="C191" s="19" t="s">
        <v>17</v>
      </c>
      <c r="D191" s="19" t="s">
        <v>30</v>
      </c>
      <c r="E191" s="19" t="s">
        <v>34</v>
      </c>
      <c r="F191" s="19" t="s">
        <v>0</v>
      </c>
      <c r="G191" s="19" t="s">
        <v>0</v>
      </c>
      <c r="H191" s="73" t="s">
        <v>0</v>
      </c>
      <c r="I191" s="73" t="s">
        <v>0</v>
      </c>
      <c r="J191" s="78" t="s">
        <v>0</v>
      </c>
      <c r="K191" s="79"/>
      <c r="L191" s="78" t="s">
        <v>0</v>
      </c>
      <c r="M191" s="21">
        <f t="shared" si="65"/>
        <v>37604450.82</v>
      </c>
      <c r="N191" s="21">
        <f t="shared" si="66"/>
        <v>38421588.909999996</v>
      </c>
      <c r="O191" s="21">
        <f t="shared" si="66"/>
        <v>101073960.27000001</v>
      </c>
    </row>
    <row r="192" spans="1:18" ht="15.75" x14ac:dyDescent="0.2">
      <c r="A192" s="30" t="s">
        <v>87</v>
      </c>
      <c r="B192" s="19" t="s">
        <v>27</v>
      </c>
      <c r="C192" s="19" t="s">
        <v>17</v>
      </c>
      <c r="D192" s="19" t="s">
        <v>30</v>
      </c>
      <c r="E192" s="19" t="s">
        <v>34</v>
      </c>
      <c r="F192" s="19" t="s">
        <v>88</v>
      </c>
      <c r="G192" s="19" t="s">
        <v>0</v>
      </c>
      <c r="H192" s="19" t="s">
        <v>0</v>
      </c>
      <c r="I192" s="19" t="s">
        <v>0</v>
      </c>
      <c r="J192" s="20" t="s">
        <v>0</v>
      </c>
      <c r="K192" s="28"/>
      <c r="L192" s="20" t="s">
        <v>0</v>
      </c>
      <c r="M192" s="21">
        <f t="shared" si="65"/>
        <v>37604450.82</v>
      </c>
      <c r="N192" s="21">
        <f t="shared" si="66"/>
        <v>38421588.909999996</v>
      </c>
      <c r="O192" s="21">
        <f t="shared" si="66"/>
        <v>101073960.27000001</v>
      </c>
    </row>
    <row r="193" spans="1:18" ht="15.75" x14ac:dyDescent="0.2">
      <c r="A193" s="30" t="s">
        <v>89</v>
      </c>
      <c r="B193" s="19" t="s">
        <v>27</v>
      </c>
      <c r="C193" s="19" t="s">
        <v>17</v>
      </c>
      <c r="D193" s="19" t="s">
        <v>30</v>
      </c>
      <c r="E193" s="19" t="s">
        <v>34</v>
      </c>
      <c r="F193" s="19" t="s">
        <v>88</v>
      </c>
      <c r="G193" s="19" t="s">
        <v>50</v>
      </c>
      <c r="H193" s="19" t="s">
        <v>0</v>
      </c>
      <c r="I193" s="19" t="s">
        <v>0</v>
      </c>
      <c r="J193" s="20" t="s">
        <v>0</v>
      </c>
      <c r="K193" s="28"/>
      <c r="L193" s="20" t="s">
        <v>0</v>
      </c>
      <c r="M193" s="21">
        <f t="shared" si="65"/>
        <v>37604450.82</v>
      </c>
      <c r="N193" s="21">
        <f t="shared" si="66"/>
        <v>38421588.909999996</v>
      </c>
      <c r="O193" s="21">
        <f t="shared" si="66"/>
        <v>101073960.27000001</v>
      </c>
    </row>
    <row r="194" spans="1:18" ht="47.25" x14ac:dyDescent="0.2">
      <c r="A194" s="18" t="s">
        <v>219</v>
      </c>
      <c r="B194" s="19" t="s">
        <v>27</v>
      </c>
      <c r="C194" s="19" t="s">
        <v>17</v>
      </c>
      <c r="D194" s="19" t="s">
        <v>30</v>
      </c>
      <c r="E194" s="19" t="s">
        <v>34</v>
      </c>
      <c r="F194" s="19" t="s">
        <v>88</v>
      </c>
      <c r="G194" s="19" t="s">
        <v>50</v>
      </c>
      <c r="H194" s="19" t="s">
        <v>215</v>
      </c>
      <c r="I194" s="73" t="s">
        <v>0</v>
      </c>
      <c r="J194" s="78" t="s">
        <v>0</v>
      </c>
      <c r="K194" s="79"/>
      <c r="L194" s="78" t="s">
        <v>0</v>
      </c>
      <c r="M194" s="21">
        <f t="shared" si="65"/>
        <v>37604450.82</v>
      </c>
      <c r="N194" s="21">
        <f t="shared" si="66"/>
        <v>38421588.909999996</v>
      </c>
      <c r="O194" s="21">
        <f t="shared" si="66"/>
        <v>101073960.27000001</v>
      </c>
    </row>
    <row r="195" spans="1:18" ht="63" x14ac:dyDescent="0.2">
      <c r="A195" s="18" t="s">
        <v>209</v>
      </c>
      <c r="B195" s="19" t="s">
        <v>27</v>
      </c>
      <c r="C195" s="19" t="s">
        <v>17</v>
      </c>
      <c r="D195" s="19" t="s">
        <v>30</v>
      </c>
      <c r="E195" s="19" t="s">
        <v>34</v>
      </c>
      <c r="F195" s="19" t="s">
        <v>88</v>
      </c>
      <c r="G195" s="19" t="s">
        <v>50</v>
      </c>
      <c r="H195" s="19" t="s">
        <v>215</v>
      </c>
      <c r="I195" s="19" t="s">
        <v>203</v>
      </c>
      <c r="J195" s="20" t="s">
        <v>0</v>
      </c>
      <c r="K195" s="28"/>
      <c r="L195" s="20" t="s">
        <v>0</v>
      </c>
      <c r="M195" s="21">
        <f t="shared" si="65"/>
        <v>37604450.82</v>
      </c>
      <c r="N195" s="21">
        <f t="shared" si="66"/>
        <v>38421588.909999996</v>
      </c>
      <c r="O195" s="21">
        <f t="shared" si="66"/>
        <v>101073960.27000001</v>
      </c>
    </row>
    <row r="196" spans="1:18" ht="15.75" x14ac:dyDescent="0.2">
      <c r="A196" s="18" t="s">
        <v>180</v>
      </c>
      <c r="B196" s="80" t="s">
        <v>0</v>
      </c>
      <c r="C196" s="80" t="s">
        <v>0</v>
      </c>
      <c r="D196" s="80" t="s">
        <v>0</v>
      </c>
      <c r="E196" s="80" t="s">
        <v>0</v>
      </c>
      <c r="F196" s="80" t="s">
        <v>0</v>
      </c>
      <c r="G196" s="80" t="s">
        <v>0</v>
      </c>
      <c r="H196" s="80" t="s">
        <v>0</v>
      </c>
      <c r="I196" s="80" t="s">
        <v>0</v>
      </c>
      <c r="J196" s="80" t="s">
        <v>0</v>
      </c>
      <c r="K196" s="81"/>
      <c r="L196" s="80" t="s">
        <v>0</v>
      </c>
      <c r="M196" s="21">
        <f t="shared" si="65"/>
        <v>37604450.82</v>
      </c>
      <c r="N196" s="21">
        <f t="shared" si="66"/>
        <v>38421588.909999996</v>
      </c>
      <c r="O196" s="21">
        <f t="shared" si="66"/>
        <v>101073960.27000001</v>
      </c>
    </row>
    <row r="197" spans="1:18" ht="31.5" x14ac:dyDescent="0.2">
      <c r="A197" s="16" t="s">
        <v>261</v>
      </c>
      <c r="B197" s="7" t="s">
        <v>27</v>
      </c>
      <c r="C197" s="7" t="s">
        <v>17</v>
      </c>
      <c r="D197" s="7" t="s">
        <v>30</v>
      </c>
      <c r="E197" s="7" t="s">
        <v>34</v>
      </c>
      <c r="F197" s="7" t="s">
        <v>88</v>
      </c>
      <c r="G197" s="7" t="s">
        <v>50</v>
      </c>
      <c r="H197" s="7" t="s">
        <v>215</v>
      </c>
      <c r="I197" s="7" t="s">
        <v>203</v>
      </c>
      <c r="J197" s="8" t="s">
        <v>96</v>
      </c>
      <c r="K197" s="76">
        <v>350</v>
      </c>
      <c r="L197" s="8" t="s">
        <v>113</v>
      </c>
      <c r="M197" s="77">
        <f>68043201.47-30438750.65</f>
        <v>37604450.82</v>
      </c>
      <c r="N197" s="77">
        <f>38421588.91</f>
        <v>38421588.909999996</v>
      </c>
      <c r="O197" s="77">
        <f>73535209.62+27538750.65</f>
        <v>101073960.27000001</v>
      </c>
    </row>
    <row r="198" spans="1:18" ht="31.5" x14ac:dyDescent="0.2">
      <c r="A198" s="18" t="s">
        <v>260</v>
      </c>
      <c r="B198" s="19" t="s">
        <v>255</v>
      </c>
      <c r="C198" s="19" t="s">
        <v>0</v>
      </c>
      <c r="D198" s="19" t="s">
        <v>0</v>
      </c>
      <c r="E198" s="19" t="s">
        <v>0</v>
      </c>
      <c r="F198" s="19" t="s">
        <v>0</v>
      </c>
      <c r="G198" s="19" t="s">
        <v>0</v>
      </c>
      <c r="H198" s="73" t="s">
        <v>0</v>
      </c>
      <c r="I198" s="73" t="s">
        <v>0</v>
      </c>
      <c r="J198" s="78" t="s">
        <v>0</v>
      </c>
      <c r="K198" s="79"/>
      <c r="L198" s="78" t="s">
        <v>0</v>
      </c>
      <c r="M198" s="21">
        <f t="shared" ref="M198:M206" si="67">M199</f>
        <v>440000000</v>
      </c>
      <c r="N198" s="21">
        <f t="shared" ref="N198:O198" si="68">N199</f>
        <v>0</v>
      </c>
      <c r="O198" s="21">
        <f t="shared" si="68"/>
        <v>0</v>
      </c>
    </row>
    <row r="199" spans="1:18" ht="31.5" x14ac:dyDescent="0.2">
      <c r="A199" s="18" t="s">
        <v>189</v>
      </c>
      <c r="B199" s="19" t="s">
        <v>255</v>
      </c>
      <c r="C199" s="19" t="s">
        <v>17</v>
      </c>
      <c r="D199" s="19"/>
      <c r="E199" s="19"/>
      <c r="F199" s="19"/>
      <c r="G199" s="19"/>
      <c r="H199" s="73"/>
      <c r="I199" s="73"/>
      <c r="J199" s="78"/>
      <c r="K199" s="79"/>
      <c r="L199" s="78"/>
      <c r="M199" s="21">
        <f t="shared" si="67"/>
        <v>440000000</v>
      </c>
      <c r="N199" s="21">
        <f t="shared" ref="N199:O199" si="69">N200</f>
        <v>0</v>
      </c>
      <c r="O199" s="21">
        <f t="shared" si="69"/>
        <v>0</v>
      </c>
    </row>
    <row r="200" spans="1:18" ht="47.25" x14ac:dyDescent="0.2">
      <c r="A200" s="18" t="s">
        <v>259</v>
      </c>
      <c r="B200" s="19" t="s">
        <v>255</v>
      </c>
      <c r="C200" s="19" t="s">
        <v>17</v>
      </c>
      <c r="D200" s="19" t="s">
        <v>36</v>
      </c>
      <c r="E200" s="19" t="s">
        <v>0</v>
      </c>
      <c r="F200" s="19" t="s">
        <v>0</v>
      </c>
      <c r="G200" s="19" t="s">
        <v>0</v>
      </c>
      <c r="H200" s="73" t="s">
        <v>0</v>
      </c>
      <c r="I200" s="73" t="s">
        <v>0</v>
      </c>
      <c r="J200" s="78" t="s">
        <v>0</v>
      </c>
      <c r="K200" s="79"/>
      <c r="L200" s="78" t="s">
        <v>0</v>
      </c>
      <c r="M200" s="21">
        <f t="shared" si="67"/>
        <v>440000000</v>
      </c>
      <c r="N200" s="21">
        <f t="shared" ref="N200:O206" si="70">N201</f>
        <v>0</v>
      </c>
      <c r="O200" s="21">
        <f t="shared" si="70"/>
        <v>0</v>
      </c>
    </row>
    <row r="201" spans="1:18" ht="31.5" x14ac:dyDescent="0.2">
      <c r="A201" s="18" t="s">
        <v>33</v>
      </c>
      <c r="B201" s="19" t="s">
        <v>255</v>
      </c>
      <c r="C201" s="19" t="s">
        <v>17</v>
      </c>
      <c r="D201" s="19" t="s">
        <v>36</v>
      </c>
      <c r="E201" s="19" t="s">
        <v>34</v>
      </c>
      <c r="F201" s="19" t="s">
        <v>0</v>
      </c>
      <c r="G201" s="19" t="s">
        <v>0</v>
      </c>
      <c r="H201" s="73" t="s">
        <v>0</v>
      </c>
      <c r="I201" s="73" t="s">
        <v>0</v>
      </c>
      <c r="J201" s="78" t="s">
        <v>0</v>
      </c>
      <c r="K201" s="79"/>
      <c r="L201" s="78" t="s">
        <v>0</v>
      </c>
      <c r="M201" s="21">
        <f t="shared" si="67"/>
        <v>440000000</v>
      </c>
      <c r="N201" s="21">
        <f t="shared" si="70"/>
        <v>0</v>
      </c>
      <c r="O201" s="21">
        <f t="shared" si="70"/>
        <v>0</v>
      </c>
    </row>
    <row r="202" spans="1:18" ht="15.75" x14ac:dyDescent="0.2">
      <c r="A202" s="30" t="s">
        <v>227</v>
      </c>
      <c r="B202" s="19" t="s">
        <v>255</v>
      </c>
      <c r="C202" s="19" t="s">
        <v>17</v>
      </c>
      <c r="D202" s="19" t="s">
        <v>36</v>
      </c>
      <c r="E202" s="19" t="s">
        <v>34</v>
      </c>
      <c r="F202" s="19" t="s">
        <v>30</v>
      </c>
      <c r="G202" s="19" t="s">
        <v>0</v>
      </c>
      <c r="H202" s="19" t="s">
        <v>0</v>
      </c>
      <c r="I202" s="19" t="s">
        <v>0</v>
      </c>
      <c r="J202" s="20" t="s">
        <v>0</v>
      </c>
      <c r="K202" s="28"/>
      <c r="L202" s="20" t="s">
        <v>0</v>
      </c>
      <c r="M202" s="21">
        <f>M203+M208</f>
        <v>440000000</v>
      </c>
      <c r="N202" s="21">
        <f t="shared" ref="N202:O202" si="71">N203+N208</f>
        <v>0</v>
      </c>
      <c r="O202" s="21">
        <f t="shared" si="71"/>
        <v>0</v>
      </c>
    </row>
    <row r="203" spans="1:18" ht="15.75" x14ac:dyDescent="0.2">
      <c r="A203" s="30" t="s">
        <v>258</v>
      </c>
      <c r="B203" s="19" t="s">
        <v>255</v>
      </c>
      <c r="C203" s="19" t="s">
        <v>17</v>
      </c>
      <c r="D203" s="19" t="s">
        <v>36</v>
      </c>
      <c r="E203" s="19" t="s">
        <v>34</v>
      </c>
      <c r="F203" s="19" t="s">
        <v>30</v>
      </c>
      <c r="G203" s="19" t="s">
        <v>50</v>
      </c>
      <c r="H203" s="19" t="s">
        <v>0</v>
      </c>
      <c r="I203" s="19" t="s">
        <v>0</v>
      </c>
      <c r="J203" s="20" t="s">
        <v>0</v>
      </c>
      <c r="K203" s="28"/>
      <c r="L203" s="20" t="s">
        <v>0</v>
      </c>
      <c r="M203" s="21">
        <f>M204</f>
        <v>340000000</v>
      </c>
      <c r="N203" s="21">
        <f>N204</f>
        <v>0</v>
      </c>
      <c r="O203" s="21">
        <f>O204</f>
        <v>0</v>
      </c>
    </row>
    <row r="204" spans="1:18" ht="126" x14ac:dyDescent="0.2">
      <c r="A204" s="18" t="s">
        <v>257</v>
      </c>
      <c r="B204" s="19" t="s">
        <v>255</v>
      </c>
      <c r="C204" s="19" t="s">
        <v>17</v>
      </c>
      <c r="D204" s="19" t="s">
        <v>36</v>
      </c>
      <c r="E204" s="19" t="s">
        <v>34</v>
      </c>
      <c r="F204" s="19" t="s">
        <v>30</v>
      </c>
      <c r="G204" s="19" t="s">
        <v>50</v>
      </c>
      <c r="H204" s="19" t="s">
        <v>254</v>
      </c>
      <c r="I204" s="73" t="s">
        <v>0</v>
      </c>
      <c r="J204" s="78" t="s">
        <v>0</v>
      </c>
      <c r="K204" s="79"/>
      <c r="L204" s="78" t="s">
        <v>0</v>
      </c>
      <c r="M204" s="21">
        <f t="shared" si="67"/>
        <v>340000000</v>
      </c>
      <c r="N204" s="21">
        <f t="shared" si="70"/>
        <v>0</v>
      </c>
      <c r="O204" s="21">
        <f t="shared" si="70"/>
        <v>0</v>
      </c>
    </row>
    <row r="205" spans="1:18" ht="63" x14ac:dyDescent="0.2">
      <c r="A205" s="18" t="s">
        <v>209</v>
      </c>
      <c r="B205" s="19" t="s">
        <v>255</v>
      </c>
      <c r="C205" s="19" t="s">
        <v>17</v>
      </c>
      <c r="D205" s="19" t="s">
        <v>36</v>
      </c>
      <c r="E205" s="19" t="s">
        <v>34</v>
      </c>
      <c r="F205" s="19" t="s">
        <v>30</v>
      </c>
      <c r="G205" s="19" t="s">
        <v>50</v>
      </c>
      <c r="H205" s="19" t="s">
        <v>254</v>
      </c>
      <c r="I205" s="19" t="s">
        <v>203</v>
      </c>
      <c r="J205" s="20" t="s">
        <v>0</v>
      </c>
      <c r="K205" s="28"/>
      <c r="L205" s="20" t="s">
        <v>0</v>
      </c>
      <c r="M205" s="21">
        <f t="shared" si="67"/>
        <v>340000000</v>
      </c>
      <c r="N205" s="21">
        <f t="shared" si="70"/>
        <v>0</v>
      </c>
      <c r="O205" s="21">
        <f t="shared" si="70"/>
        <v>0</v>
      </c>
    </row>
    <row r="206" spans="1:18" ht="15.75" x14ac:dyDescent="0.2">
      <c r="A206" s="18" t="s">
        <v>172</v>
      </c>
      <c r="B206" s="80" t="s">
        <v>0</v>
      </c>
      <c r="C206" s="80" t="s">
        <v>0</v>
      </c>
      <c r="D206" s="80" t="s">
        <v>0</v>
      </c>
      <c r="E206" s="80" t="s">
        <v>0</v>
      </c>
      <c r="F206" s="80" t="s">
        <v>0</v>
      </c>
      <c r="G206" s="80" t="s">
        <v>0</v>
      </c>
      <c r="H206" s="80" t="s">
        <v>0</v>
      </c>
      <c r="I206" s="80" t="s">
        <v>0</v>
      </c>
      <c r="J206" s="80" t="s">
        <v>0</v>
      </c>
      <c r="K206" s="81"/>
      <c r="L206" s="80" t="s">
        <v>0</v>
      </c>
      <c r="M206" s="21">
        <f t="shared" si="67"/>
        <v>340000000</v>
      </c>
      <c r="N206" s="21">
        <f t="shared" si="70"/>
        <v>0</v>
      </c>
      <c r="O206" s="21">
        <f t="shared" si="70"/>
        <v>0</v>
      </c>
    </row>
    <row r="207" spans="1:18" ht="47.25" x14ac:dyDescent="0.2">
      <c r="A207" s="16" t="s">
        <v>256</v>
      </c>
      <c r="B207" s="7" t="s">
        <v>255</v>
      </c>
      <c r="C207" s="7" t="s">
        <v>17</v>
      </c>
      <c r="D207" s="7" t="s">
        <v>36</v>
      </c>
      <c r="E207" s="7" t="s">
        <v>34</v>
      </c>
      <c r="F207" s="7" t="s">
        <v>30</v>
      </c>
      <c r="G207" s="7" t="s">
        <v>50</v>
      </c>
      <c r="H207" s="7" t="s">
        <v>254</v>
      </c>
      <c r="I207" s="7" t="s">
        <v>203</v>
      </c>
      <c r="J207" s="8" t="s">
        <v>96</v>
      </c>
      <c r="K207" s="76">
        <v>280</v>
      </c>
      <c r="L207" s="8" t="s">
        <v>61</v>
      </c>
      <c r="M207" s="77">
        <f>310000000+30000000</f>
        <v>340000000</v>
      </c>
      <c r="N207" s="77">
        <v>0</v>
      </c>
      <c r="O207" s="77">
        <v>0</v>
      </c>
    </row>
    <row r="208" spans="1:18" s="63" customFormat="1" ht="15.75" x14ac:dyDescent="0.2">
      <c r="A208" s="18" t="s">
        <v>226</v>
      </c>
      <c r="B208" s="19" t="s">
        <v>255</v>
      </c>
      <c r="C208" s="19" t="s">
        <v>17</v>
      </c>
      <c r="D208" s="19" t="s">
        <v>36</v>
      </c>
      <c r="E208" s="19" t="s">
        <v>34</v>
      </c>
      <c r="F208" s="19" t="s">
        <v>30</v>
      </c>
      <c r="G208" s="19" t="s">
        <v>65</v>
      </c>
      <c r="H208" s="19"/>
      <c r="I208" s="19"/>
      <c r="J208" s="20"/>
      <c r="K208" s="28"/>
      <c r="L208" s="20"/>
      <c r="M208" s="21">
        <f>M209</f>
        <v>100000000</v>
      </c>
      <c r="N208" s="21">
        <f t="shared" ref="N208:O209" si="72">N209</f>
        <v>0</v>
      </c>
      <c r="O208" s="21">
        <f t="shared" si="72"/>
        <v>0</v>
      </c>
      <c r="P208" s="62"/>
      <c r="Q208" s="62"/>
      <c r="R208" s="62"/>
    </row>
    <row r="209" spans="1:18" s="63" customFormat="1" ht="47.25" x14ac:dyDescent="0.2">
      <c r="A209" s="18" t="s">
        <v>219</v>
      </c>
      <c r="B209" s="19" t="s">
        <v>255</v>
      </c>
      <c r="C209" s="19" t="s">
        <v>17</v>
      </c>
      <c r="D209" s="19" t="s">
        <v>36</v>
      </c>
      <c r="E209" s="19" t="s">
        <v>34</v>
      </c>
      <c r="F209" s="19" t="s">
        <v>30</v>
      </c>
      <c r="G209" s="19" t="s">
        <v>65</v>
      </c>
      <c r="H209" s="19" t="s">
        <v>215</v>
      </c>
      <c r="I209" s="19"/>
      <c r="J209" s="20"/>
      <c r="K209" s="28"/>
      <c r="L209" s="20"/>
      <c r="M209" s="21">
        <f>M210</f>
        <v>100000000</v>
      </c>
      <c r="N209" s="21">
        <f t="shared" si="72"/>
        <v>0</v>
      </c>
      <c r="O209" s="21">
        <f t="shared" si="72"/>
        <v>0</v>
      </c>
      <c r="P209" s="62"/>
      <c r="Q209" s="62"/>
      <c r="R209" s="62"/>
    </row>
    <row r="210" spans="1:18" s="63" customFormat="1" ht="63" x14ac:dyDescent="0.2">
      <c r="A210" s="18" t="s">
        <v>209</v>
      </c>
      <c r="B210" s="19" t="s">
        <v>255</v>
      </c>
      <c r="C210" s="19" t="s">
        <v>17</v>
      </c>
      <c r="D210" s="19" t="s">
        <v>36</v>
      </c>
      <c r="E210" s="19" t="s">
        <v>34</v>
      </c>
      <c r="F210" s="19" t="s">
        <v>30</v>
      </c>
      <c r="G210" s="19" t="s">
        <v>65</v>
      </c>
      <c r="H210" s="19" t="s">
        <v>215</v>
      </c>
      <c r="I210" s="19" t="s">
        <v>203</v>
      </c>
      <c r="J210" s="20"/>
      <c r="K210" s="28"/>
      <c r="L210" s="20"/>
      <c r="M210" s="21">
        <f>M211+M213</f>
        <v>100000000</v>
      </c>
      <c r="N210" s="21">
        <f t="shared" ref="N210:O210" si="73">N211+N213</f>
        <v>0</v>
      </c>
      <c r="O210" s="21">
        <f t="shared" si="73"/>
        <v>0</v>
      </c>
      <c r="P210" s="62"/>
      <c r="Q210" s="62"/>
      <c r="R210" s="62"/>
    </row>
    <row r="211" spans="1:18" s="63" customFormat="1" ht="15.75" x14ac:dyDescent="0.2">
      <c r="A211" s="18" t="s">
        <v>409</v>
      </c>
      <c r="B211" s="19"/>
      <c r="C211" s="19"/>
      <c r="D211" s="19"/>
      <c r="E211" s="19"/>
      <c r="F211" s="19"/>
      <c r="G211" s="19"/>
      <c r="H211" s="19"/>
      <c r="I211" s="19"/>
      <c r="J211" s="20"/>
      <c r="K211" s="28"/>
      <c r="L211" s="20"/>
      <c r="M211" s="21">
        <f>M212</f>
        <v>50000000</v>
      </c>
      <c r="N211" s="21">
        <f t="shared" ref="N211:O211" si="74">N212</f>
        <v>0</v>
      </c>
      <c r="O211" s="21">
        <f t="shared" si="74"/>
        <v>0</v>
      </c>
      <c r="P211" s="62"/>
      <c r="Q211" s="62"/>
      <c r="R211" s="62"/>
    </row>
    <row r="212" spans="1:18" s="65" customFormat="1" ht="47.25" x14ac:dyDescent="0.2">
      <c r="A212" s="16" t="s">
        <v>408</v>
      </c>
      <c r="B212" s="7" t="s">
        <v>255</v>
      </c>
      <c r="C212" s="7" t="s">
        <v>17</v>
      </c>
      <c r="D212" s="7" t="s">
        <v>36</v>
      </c>
      <c r="E212" s="7" t="s">
        <v>34</v>
      </c>
      <c r="F212" s="7" t="s">
        <v>30</v>
      </c>
      <c r="G212" s="7" t="s">
        <v>65</v>
      </c>
      <c r="H212" s="7" t="s">
        <v>215</v>
      </c>
      <c r="I212" s="7" t="s">
        <v>203</v>
      </c>
      <c r="J212" s="8" t="s">
        <v>220</v>
      </c>
      <c r="K212" s="76">
        <v>72</v>
      </c>
      <c r="L212" s="8" t="s">
        <v>61</v>
      </c>
      <c r="M212" s="77">
        <v>50000000</v>
      </c>
      <c r="N212" s="77">
        <v>0</v>
      </c>
      <c r="O212" s="77">
        <v>0</v>
      </c>
      <c r="P212" s="64"/>
      <c r="Q212" s="64"/>
      <c r="R212" s="64"/>
    </row>
    <row r="213" spans="1:18" s="63" customFormat="1" ht="15.75" x14ac:dyDescent="0.2">
      <c r="A213" s="18" t="s">
        <v>179</v>
      </c>
      <c r="B213" s="19"/>
      <c r="C213" s="19"/>
      <c r="D213" s="19"/>
      <c r="E213" s="19"/>
      <c r="F213" s="19"/>
      <c r="G213" s="19"/>
      <c r="H213" s="19"/>
      <c r="I213" s="19"/>
      <c r="J213" s="20"/>
      <c r="K213" s="28"/>
      <c r="L213" s="20"/>
      <c r="M213" s="21">
        <f>M214</f>
        <v>50000000</v>
      </c>
      <c r="N213" s="21">
        <f t="shared" ref="N213:O213" si="75">N214</f>
        <v>0</v>
      </c>
      <c r="O213" s="21">
        <f t="shared" si="75"/>
        <v>0</v>
      </c>
      <c r="P213" s="62"/>
      <c r="Q213" s="62"/>
      <c r="R213" s="62"/>
    </row>
    <row r="214" spans="1:18" s="65" customFormat="1" ht="63" x14ac:dyDescent="0.2">
      <c r="A214" s="88" t="s">
        <v>445</v>
      </c>
      <c r="B214" s="7" t="s">
        <v>255</v>
      </c>
      <c r="C214" s="7" t="s">
        <v>17</v>
      </c>
      <c r="D214" s="7" t="s">
        <v>36</v>
      </c>
      <c r="E214" s="7" t="s">
        <v>34</v>
      </c>
      <c r="F214" s="7" t="s">
        <v>30</v>
      </c>
      <c r="G214" s="7" t="s">
        <v>65</v>
      </c>
      <c r="H214" s="7" t="s">
        <v>215</v>
      </c>
      <c r="I214" s="7" t="s">
        <v>203</v>
      </c>
      <c r="J214" s="8" t="s">
        <v>96</v>
      </c>
      <c r="K214" s="76">
        <v>200</v>
      </c>
      <c r="L214" s="8" t="s">
        <v>61</v>
      </c>
      <c r="M214" s="77">
        <v>50000000</v>
      </c>
      <c r="N214" s="77">
        <v>0</v>
      </c>
      <c r="O214" s="77">
        <v>0</v>
      </c>
      <c r="P214" s="64"/>
      <c r="Q214" s="64"/>
      <c r="R214" s="64"/>
    </row>
    <row r="215" spans="1:18" ht="78.75" x14ac:dyDescent="0.2">
      <c r="A215" s="33" t="s">
        <v>105</v>
      </c>
      <c r="B215" s="19" t="s">
        <v>106</v>
      </c>
      <c r="C215" s="19" t="s">
        <v>0</v>
      </c>
      <c r="D215" s="19" t="s">
        <v>0</v>
      </c>
      <c r="E215" s="19" t="s">
        <v>0</v>
      </c>
      <c r="F215" s="19" t="s">
        <v>0</v>
      </c>
      <c r="G215" s="19" t="s">
        <v>0</v>
      </c>
      <c r="H215" s="73" t="s">
        <v>0</v>
      </c>
      <c r="I215" s="73" t="s">
        <v>0</v>
      </c>
      <c r="J215" s="78" t="s">
        <v>0</v>
      </c>
      <c r="K215" s="79"/>
      <c r="L215" s="78" t="s">
        <v>0</v>
      </c>
      <c r="M215" s="21">
        <f>M216+M235</f>
        <v>2180146603.75</v>
      </c>
      <c r="N215" s="21">
        <f t="shared" ref="N215:O215" si="76">N216+N235</f>
        <v>599419916.75999999</v>
      </c>
      <c r="O215" s="21">
        <f t="shared" si="76"/>
        <v>148904725.38999999</v>
      </c>
    </row>
    <row r="216" spans="1:18" s="39" customFormat="1" ht="31.5" x14ac:dyDescent="0.2">
      <c r="A216" s="33" t="s">
        <v>190</v>
      </c>
      <c r="B216" s="19" t="s">
        <v>106</v>
      </c>
      <c r="C216" s="19" t="s">
        <v>14</v>
      </c>
      <c r="D216" s="19" t="s">
        <v>0</v>
      </c>
      <c r="E216" s="19" t="s">
        <v>0</v>
      </c>
      <c r="F216" s="19" t="s">
        <v>0</v>
      </c>
      <c r="G216" s="19" t="s">
        <v>0</v>
      </c>
      <c r="H216" s="73" t="s">
        <v>0</v>
      </c>
      <c r="I216" s="73" t="s">
        <v>0</v>
      </c>
      <c r="J216" s="78" t="s">
        <v>0</v>
      </c>
      <c r="K216" s="79"/>
      <c r="L216" s="78" t="s">
        <v>0</v>
      </c>
      <c r="M216" s="21">
        <f>M217+M225</f>
        <v>828703152.80999994</v>
      </c>
      <c r="N216" s="21">
        <f t="shared" ref="N216:O216" si="77">N217+N225</f>
        <v>599419916.75999999</v>
      </c>
      <c r="O216" s="21">
        <f t="shared" si="77"/>
        <v>0</v>
      </c>
      <c r="P216" s="45"/>
      <c r="Q216" s="45"/>
      <c r="R216" s="45"/>
    </row>
    <row r="217" spans="1:18" s="39" customFormat="1" ht="31.5" x14ac:dyDescent="0.2">
      <c r="A217" s="33" t="s">
        <v>245</v>
      </c>
      <c r="B217" s="19" t="s">
        <v>106</v>
      </c>
      <c r="C217" s="19" t="s">
        <v>14</v>
      </c>
      <c r="D217" s="19" t="s">
        <v>242</v>
      </c>
      <c r="E217" s="19" t="s">
        <v>0</v>
      </c>
      <c r="F217" s="19" t="s">
        <v>0</v>
      </c>
      <c r="G217" s="19" t="s">
        <v>0</v>
      </c>
      <c r="H217" s="73" t="s">
        <v>0</v>
      </c>
      <c r="I217" s="73" t="s">
        <v>0</v>
      </c>
      <c r="J217" s="78" t="s">
        <v>0</v>
      </c>
      <c r="K217" s="79"/>
      <c r="L217" s="78" t="s">
        <v>0</v>
      </c>
      <c r="M217" s="21">
        <f t="shared" ref="M217:M223" si="78">M218</f>
        <v>328604770</v>
      </c>
      <c r="N217" s="21">
        <f t="shared" ref="N217:O223" si="79">N218</f>
        <v>296389613.73000002</v>
      </c>
      <c r="O217" s="21">
        <f t="shared" si="79"/>
        <v>0</v>
      </c>
      <c r="P217" s="45"/>
      <c r="Q217" s="45"/>
      <c r="R217" s="45"/>
    </row>
    <row r="218" spans="1:18" s="39" customFormat="1" ht="31.5" x14ac:dyDescent="0.2">
      <c r="A218" s="33" t="s">
        <v>33</v>
      </c>
      <c r="B218" s="19" t="s">
        <v>106</v>
      </c>
      <c r="C218" s="19" t="s">
        <v>14</v>
      </c>
      <c r="D218" s="19" t="s">
        <v>242</v>
      </c>
      <c r="E218" s="19" t="s">
        <v>34</v>
      </c>
      <c r="F218" s="19" t="s">
        <v>0</v>
      </c>
      <c r="G218" s="19" t="s">
        <v>0</v>
      </c>
      <c r="H218" s="73" t="s">
        <v>0</v>
      </c>
      <c r="I218" s="73" t="s">
        <v>0</v>
      </c>
      <c r="J218" s="78" t="s">
        <v>0</v>
      </c>
      <c r="K218" s="79"/>
      <c r="L218" s="78" t="s">
        <v>0</v>
      </c>
      <c r="M218" s="21">
        <f t="shared" si="78"/>
        <v>328604770</v>
      </c>
      <c r="N218" s="21">
        <f t="shared" si="79"/>
        <v>296389613.73000002</v>
      </c>
      <c r="O218" s="21">
        <f t="shared" si="79"/>
        <v>0</v>
      </c>
      <c r="P218" s="45"/>
      <c r="Q218" s="45"/>
      <c r="R218" s="45"/>
    </row>
    <row r="219" spans="1:18" s="39" customFormat="1" ht="15.75" x14ac:dyDescent="0.2">
      <c r="A219" s="106" t="s">
        <v>35</v>
      </c>
      <c r="B219" s="19" t="s">
        <v>106</v>
      </c>
      <c r="C219" s="19" t="s">
        <v>14</v>
      </c>
      <c r="D219" s="19" t="s">
        <v>242</v>
      </c>
      <c r="E219" s="19" t="s">
        <v>34</v>
      </c>
      <c r="F219" s="19" t="s">
        <v>36</v>
      </c>
      <c r="G219" s="19" t="s">
        <v>0</v>
      </c>
      <c r="H219" s="19" t="s">
        <v>0</v>
      </c>
      <c r="I219" s="19" t="s">
        <v>0</v>
      </c>
      <c r="J219" s="20" t="s">
        <v>0</v>
      </c>
      <c r="K219" s="28"/>
      <c r="L219" s="20" t="s">
        <v>0</v>
      </c>
      <c r="M219" s="21">
        <f t="shared" si="78"/>
        <v>328604770</v>
      </c>
      <c r="N219" s="21">
        <f t="shared" si="79"/>
        <v>296389613.73000002</v>
      </c>
      <c r="O219" s="21">
        <f t="shared" si="79"/>
        <v>0</v>
      </c>
      <c r="P219" s="45"/>
      <c r="Q219" s="45"/>
      <c r="R219" s="45"/>
    </row>
    <row r="220" spans="1:18" s="39" customFormat="1" ht="31.5" x14ac:dyDescent="0.2">
      <c r="A220" s="106" t="s">
        <v>37</v>
      </c>
      <c r="B220" s="19" t="s">
        <v>106</v>
      </c>
      <c r="C220" s="19" t="s">
        <v>14</v>
      </c>
      <c r="D220" s="19" t="s">
        <v>242</v>
      </c>
      <c r="E220" s="19" t="s">
        <v>34</v>
      </c>
      <c r="F220" s="19" t="s">
        <v>36</v>
      </c>
      <c r="G220" s="19" t="s">
        <v>38</v>
      </c>
      <c r="H220" s="19" t="s">
        <v>0</v>
      </c>
      <c r="I220" s="19" t="s">
        <v>0</v>
      </c>
      <c r="J220" s="20" t="s">
        <v>0</v>
      </c>
      <c r="K220" s="28"/>
      <c r="L220" s="20" t="s">
        <v>0</v>
      </c>
      <c r="M220" s="21">
        <f t="shared" si="78"/>
        <v>328604770</v>
      </c>
      <c r="N220" s="21">
        <f t="shared" si="79"/>
        <v>296389613.73000002</v>
      </c>
      <c r="O220" s="21">
        <f t="shared" si="79"/>
        <v>0</v>
      </c>
      <c r="P220" s="45"/>
      <c r="Q220" s="45"/>
      <c r="R220" s="45"/>
    </row>
    <row r="221" spans="1:18" s="39" customFormat="1" ht="47.25" x14ac:dyDescent="0.2">
      <c r="A221" s="33" t="s">
        <v>244</v>
      </c>
      <c r="B221" s="19" t="s">
        <v>106</v>
      </c>
      <c r="C221" s="19" t="s">
        <v>14</v>
      </c>
      <c r="D221" s="19" t="s">
        <v>242</v>
      </c>
      <c r="E221" s="19" t="s">
        <v>34</v>
      </c>
      <c r="F221" s="19" t="s">
        <v>36</v>
      </c>
      <c r="G221" s="19" t="s">
        <v>38</v>
      </c>
      <c r="H221" s="19" t="s">
        <v>241</v>
      </c>
      <c r="I221" s="73" t="s">
        <v>0</v>
      </c>
      <c r="J221" s="78" t="s">
        <v>0</v>
      </c>
      <c r="K221" s="79"/>
      <c r="L221" s="78" t="s">
        <v>0</v>
      </c>
      <c r="M221" s="21">
        <f t="shared" si="78"/>
        <v>328604770</v>
      </c>
      <c r="N221" s="21">
        <f t="shared" si="79"/>
        <v>296389613.73000002</v>
      </c>
      <c r="O221" s="21">
        <f t="shared" si="79"/>
        <v>0</v>
      </c>
      <c r="P221" s="45"/>
      <c r="Q221" s="45"/>
      <c r="R221" s="45"/>
    </row>
    <row r="222" spans="1:18" s="39" customFormat="1" ht="63" x14ac:dyDescent="0.2">
      <c r="A222" s="33" t="s">
        <v>209</v>
      </c>
      <c r="B222" s="19" t="s">
        <v>106</v>
      </c>
      <c r="C222" s="19" t="s">
        <v>14</v>
      </c>
      <c r="D222" s="19" t="s">
        <v>242</v>
      </c>
      <c r="E222" s="19" t="s">
        <v>34</v>
      </c>
      <c r="F222" s="19" t="s">
        <v>36</v>
      </c>
      <c r="G222" s="19" t="s">
        <v>38</v>
      </c>
      <c r="H222" s="19" t="s">
        <v>241</v>
      </c>
      <c r="I222" s="19" t="s">
        <v>203</v>
      </c>
      <c r="J222" s="20" t="s">
        <v>0</v>
      </c>
      <c r="K222" s="28"/>
      <c r="L222" s="20" t="s">
        <v>0</v>
      </c>
      <c r="M222" s="21">
        <f t="shared" si="78"/>
        <v>328604770</v>
      </c>
      <c r="N222" s="21">
        <f t="shared" si="79"/>
        <v>296389613.73000002</v>
      </c>
      <c r="O222" s="21">
        <f t="shared" si="79"/>
        <v>0</v>
      </c>
      <c r="P222" s="45"/>
      <c r="Q222" s="45"/>
      <c r="R222" s="45"/>
    </row>
    <row r="223" spans="1:18" s="39" customFormat="1" ht="15.75" x14ac:dyDescent="0.2">
      <c r="A223" s="33" t="s">
        <v>172</v>
      </c>
      <c r="B223" s="80" t="s">
        <v>0</v>
      </c>
      <c r="C223" s="80" t="s">
        <v>0</v>
      </c>
      <c r="D223" s="80" t="s">
        <v>0</v>
      </c>
      <c r="E223" s="80" t="s">
        <v>0</v>
      </c>
      <c r="F223" s="80" t="s">
        <v>0</v>
      </c>
      <c r="G223" s="80" t="s">
        <v>0</v>
      </c>
      <c r="H223" s="80" t="s">
        <v>0</v>
      </c>
      <c r="I223" s="80" t="s">
        <v>0</v>
      </c>
      <c r="J223" s="80" t="s">
        <v>0</v>
      </c>
      <c r="K223" s="81"/>
      <c r="L223" s="80" t="s">
        <v>0</v>
      </c>
      <c r="M223" s="21">
        <f t="shared" si="78"/>
        <v>328604770</v>
      </c>
      <c r="N223" s="21">
        <f t="shared" si="79"/>
        <v>296389613.73000002</v>
      </c>
      <c r="O223" s="21">
        <f t="shared" si="79"/>
        <v>0</v>
      </c>
      <c r="P223" s="45"/>
      <c r="Q223" s="45"/>
      <c r="R223" s="45"/>
    </row>
    <row r="224" spans="1:18" s="39" customFormat="1" ht="47.25" x14ac:dyDescent="0.2">
      <c r="A224" s="88" t="s">
        <v>243</v>
      </c>
      <c r="B224" s="7" t="s">
        <v>106</v>
      </c>
      <c r="C224" s="7" t="s">
        <v>14</v>
      </c>
      <c r="D224" s="7" t="s">
        <v>242</v>
      </c>
      <c r="E224" s="7" t="s">
        <v>34</v>
      </c>
      <c r="F224" s="7" t="s">
        <v>36</v>
      </c>
      <c r="G224" s="7" t="s">
        <v>38</v>
      </c>
      <c r="H224" s="7" t="s">
        <v>241</v>
      </c>
      <c r="I224" s="7" t="s">
        <v>203</v>
      </c>
      <c r="J224" s="8" t="s">
        <v>118</v>
      </c>
      <c r="K224" s="76">
        <v>2.02</v>
      </c>
      <c r="L224" s="8" t="s">
        <v>55</v>
      </c>
      <c r="M224" s="77">
        <v>328604770</v>
      </c>
      <c r="N224" s="77">
        <v>296389613.73000002</v>
      </c>
      <c r="O224" s="77">
        <v>0</v>
      </c>
      <c r="P224" s="45"/>
      <c r="Q224" s="45"/>
      <c r="R224" s="45"/>
    </row>
    <row r="225" spans="1:18" s="67" customFormat="1" ht="47.25" x14ac:dyDescent="0.2">
      <c r="A225" s="33" t="s">
        <v>421</v>
      </c>
      <c r="B225" s="19" t="s">
        <v>106</v>
      </c>
      <c r="C225" s="19" t="s">
        <v>14</v>
      </c>
      <c r="D225" s="19" t="s">
        <v>422</v>
      </c>
      <c r="E225" s="19" t="s">
        <v>0</v>
      </c>
      <c r="F225" s="19" t="s">
        <v>0</v>
      </c>
      <c r="G225" s="19" t="s">
        <v>0</v>
      </c>
      <c r="H225" s="19"/>
      <c r="I225" s="19"/>
      <c r="J225" s="20"/>
      <c r="K225" s="28"/>
      <c r="L225" s="20"/>
      <c r="M225" s="21">
        <f>M226</f>
        <v>500098382.81</v>
      </c>
      <c r="N225" s="21">
        <f t="shared" ref="N225:O233" si="80">N226</f>
        <v>303030303.02999997</v>
      </c>
      <c r="O225" s="21">
        <f t="shared" si="80"/>
        <v>0</v>
      </c>
      <c r="P225" s="66"/>
      <c r="Q225" s="66"/>
      <c r="R225" s="66"/>
    </row>
    <row r="226" spans="1:18" s="67" customFormat="1" ht="31.5" x14ac:dyDescent="0.2">
      <c r="A226" s="33" t="s">
        <v>33</v>
      </c>
      <c r="B226" s="19" t="s">
        <v>106</v>
      </c>
      <c r="C226" s="19" t="s">
        <v>14</v>
      </c>
      <c r="D226" s="19" t="s">
        <v>422</v>
      </c>
      <c r="E226" s="19" t="s">
        <v>34</v>
      </c>
      <c r="F226" s="19" t="s">
        <v>0</v>
      </c>
      <c r="G226" s="19" t="s">
        <v>0</v>
      </c>
      <c r="H226" s="19"/>
      <c r="I226" s="19"/>
      <c r="J226" s="20"/>
      <c r="K226" s="28"/>
      <c r="L226" s="20"/>
      <c r="M226" s="21">
        <f>M227</f>
        <v>500098382.81</v>
      </c>
      <c r="N226" s="21">
        <f t="shared" si="80"/>
        <v>303030303.02999997</v>
      </c>
      <c r="O226" s="21">
        <f t="shared" si="80"/>
        <v>0</v>
      </c>
      <c r="P226" s="66"/>
      <c r="Q226" s="66"/>
      <c r="R226" s="66"/>
    </row>
    <row r="227" spans="1:18" s="67" customFormat="1" ht="15.75" x14ac:dyDescent="0.2">
      <c r="A227" s="33" t="s">
        <v>35</v>
      </c>
      <c r="B227" s="19" t="s">
        <v>106</v>
      </c>
      <c r="C227" s="19" t="s">
        <v>14</v>
      </c>
      <c r="D227" s="19" t="s">
        <v>422</v>
      </c>
      <c r="E227" s="19" t="s">
        <v>34</v>
      </c>
      <c r="F227" s="19" t="s">
        <v>36</v>
      </c>
      <c r="G227" s="19" t="s">
        <v>0</v>
      </c>
      <c r="H227" s="19"/>
      <c r="I227" s="19"/>
      <c r="J227" s="20"/>
      <c r="K227" s="28"/>
      <c r="L227" s="20"/>
      <c r="M227" s="21">
        <f>M228</f>
        <v>500098382.81</v>
      </c>
      <c r="N227" s="21">
        <f t="shared" si="80"/>
        <v>303030303.02999997</v>
      </c>
      <c r="O227" s="21">
        <f t="shared" si="80"/>
        <v>0</v>
      </c>
      <c r="P227" s="66"/>
      <c r="Q227" s="66"/>
      <c r="R227" s="66"/>
    </row>
    <row r="228" spans="1:18" s="67" customFormat="1" ht="31.5" x14ac:dyDescent="0.2">
      <c r="A228" s="33" t="s">
        <v>37</v>
      </c>
      <c r="B228" s="19" t="s">
        <v>106</v>
      </c>
      <c r="C228" s="19" t="s">
        <v>14</v>
      </c>
      <c r="D228" s="19" t="s">
        <v>422</v>
      </c>
      <c r="E228" s="19" t="s">
        <v>34</v>
      </c>
      <c r="F228" s="19" t="s">
        <v>36</v>
      </c>
      <c r="G228" s="19" t="s">
        <v>38</v>
      </c>
      <c r="H228" s="19"/>
      <c r="I228" s="19"/>
      <c r="J228" s="20"/>
      <c r="K228" s="28"/>
      <c r="L228" s="20"/>
      <c r="M228" s="21">
        <f>M229</f>
        <v>500098382.81</v>
      </c>
      <c r="N228" s="21">
        <f t="shared" si="80"/>
        <v>303030303.02999997</v>
      </c>
      <c r="O228" s="21">
        <f t="shared" si="80"/>
        <v>0</v>
      </c>
      <c r="P228" s="66"/>
      <c r="Q228" s="66"/>
      <c r="R228" s="66"/>
    </row>
    <row r="229" spans="1:18" s="105" customFormat="1" ht="94.5" x14ac:dyDescent="0.2">
      <c r="A229" s="33" t="s">
        <v>424</v>
      </c>
      <c r="B229" s="97" t="s">
        <v>106</v>
      </c>
      <c r="C229" s="97" t="s">
        <v>14</v>
      </c>
      <c r="D229" s="97" t="s">
        <v>422</v>
      </c>
      <c r="E229" s="97" t="s">
        <v>34</v>
      </c>
      <c r="F229" s="97" t="s">
        <v>36</v>
      </c>
      <c r="G229" s="97" t="s">
        <v>38</v>
      </c>
      <c r="H229" s="97" t="s">
        <v>423</v>
      </c>
      <c r="I229" s="97"/>
      <c r="J229" s="102"/>
      <c r="K229" s="103"/>
      <c r="L229" s="102"/>
      <c r="M229" s="98">
        <f>M230</f>
        <v>500098382.81</v>
      </c>
      <c r="N229" s="98">
        <f t="shared" si="80"/>
        <v>303030303.02999997</v>
      </c>
      <c r="O229" s="98">
        <f t="shared" si="80"/>
        <v>0</v>
      </c>
      <c r="P229" s="104"/>
      <c r="Q229" s="104"/>
      <c r="R229" s="104"/>
    </row>
    <row r="230" spans="1:18" s="67" customFormat="1" ht="63" x14ac:dyDescent="0.2">
      <c r="A230" s="33" t="s">
        <v>209</v>
      </c>
      <c r="B230" s="19" t="s">
        <v>106</v>
      </c>
      <c r="C230" s="19" t="s">
        <v>14</v>
      </c>
      <c r="D230" s="19" t="s">
        <v>422</v>
      </c>
      <c r="E230" s="19" t="s">
        <v>34</v>
      </c>
      <c r="F230" s="19" t="s">
        <v>36</v>
      </c>
      <c r="G230" s="19" t="s">
        <v>38</v>
      </c>
      <c r="H230" s="19" t="s">
        <v>423</v>
      </c>
      <c r="I230" s="19" t="s">
        <v>203</v>
      </c>
      <c r="J230" s="20"/>
      <c r="K230" s="28"/>
      <c r="L230" s="20"/>
      <c r="M230" s="21">
        <f>M231+M233</f>
        <v>500098382.81</v>
      </c>
      <c r="N230" s="21">
        <f t="shared" ref="N230:O230" si="81">N231+N233</f>
        <v>303030303.02999997</v>
      </c>
      <c r="O230" s="21">
        <f t="shared" si="81"/>
        <v>0</v>
      </c>
      <c r="P230" s="66"/>
      <c r="Q230" s="66"/>
      <c r="R230" s="66"/>
    </row>
    <row r="231" spans="1:18" s="67" customFormat="1" ht="15.75" x14ac:dyDescent="0.2">
      <c r="A231" s="33" t="s">
        <v>172</v>
      </c>
      <c r="B231" s="19"/>
      <c r="C231" s="19"/>
      <c r="D231" s="19"/>
      <c r="E231" s="19"/>
      <c r="F231" s="19"/>
      <c r="G231" s="19"/>
      <c r="H231" s="19"/>
      <c r="I231" s="19"/>
      <c r="J231" s="20"/>
      <c r="K231" s="28"/>
      <c r="L231" s="20"/>
      <c r="M231" s="21">
        <f>M232</f>
        <v>0</v>
      </c>
      <c r="N231" s="21">
        <f t="shared" ref="N231:O231" si="82">N232</f>
        <v>303030303.02999997</v>
      </c>
      <c r="O231" s="21">
        <f t="shared" si="82"/>
        <v>0</v>
      </c>
      <c r="P231" s="66"/>
      <c r="Q231" s="66"/>
      <c r="R231" s="66"/>
    </row>
    <row r="232" spans="1:18" s="65" customFormat="1" ht="47.25" x14ac:dyDescent="0.2">
      <c r="A232" s="88" t="s">
        <v>238</v>
      </c>
      <c r="B232" s="7" t="s">
        <v>106</v>
      </c>
      <c r="C232" s="7" t="s">
        <v>14</v>
      </c>
      <c r="D232" s="7" t="s">
        <v>422</v>
      </c>
      <c r="E232" s="7" t="s">
        <v>34</v>
      </c>
      <c r="F232" s="7" t="s">
        <v>36</v>
      </c>
      <c r="G232" s="7" t="s">
        <v>38</v>
      </c>
      <c r="H232" s="7" t="s">
        <v>423</v>
      </c>
      <c r="I232" s="7" t="s">
        <v>203</v>
      </c>
      <c r="J232" s="8" t="s">
        <v>118</v>
      </c>
      <c r="K232" s="76">
        <v>0.55000000000000004</v>
      </c>
      <c r="L232" s="8" t="s">
        <v>113</v>
      </c>
      <c r="M232" s="77">
        <v>0</v>
      </c>
      <c r="N232" s="77">
        <v>303030303.02999997</v>
      </c>
      <c r="O232" s="77">
        <v>0</v>
      </c>
      <c r="P232" s="64"/>
      <c r="Q232" s="64"/>
      <c r="R232" s="64"/>
    </row>
    <row r="233" spans="1:18" s="67" customFormat="1" ht="15.75" x14ac:dyDescent="0.2">
      <c r="A233" s="33" t="s">
        <v>372</v>
      </c>
      <c r="B233" s="19"/>
      <c r="C233" s="19"/>
      <c r="D233" s="19"/>
      <c r="E233" s="19"/>
      <c r="F233" s="19"/>
      <c r="G233" s="19"/>
      <c r="H233" s="19"/>
      <c r="I233" s="19"/>
      <c r="J233" s="20"/>
      <c r="K233" s="28"/>
      <c r="L233" s="20"/>
      <c r="M233" s="21">
        <f>M234</f>
        <v>500098382.81</v>
      </c>
      <c r="N233" s="21">
        <f t="shared" si="80"/>
        <v>0</v>
      </c>
      <c r="O233" s="21">
        <f t="shared" si="80"/>
        <v>0</v>
      </c>
      <c r="P233" s="66"/>
      <c r="Q233" s="66"/>
      <c r="R233" s="66"/>
    </row>
    <row r="234" spans="1:18" s="63" customFormat="1" ht="47.25" x14ac:dyDescent="0.2">
      <c r="A234" s="88" t="s">
        <v>444</v>
      </c>
      <c r="B234" s="7" t="s">
        <v>106</v>
      </c>
      <c r="C234" s="7" t="s">
        <v>14</v>
      </c>
      <c r="D234" s="7" t="s">
        <v>422</v>
      </c>
      <c r="E234" s="7" t="s">
        <v>34</v>
      </c>
      <c r="F234" s="7" t="s">
        <v>36</v>
      </c>
      <c r="G234" s="7" t="s">
        <v>38</v>
      </c>
      <c r="H234" s="7" t="s">
        <v>423</v>
      </c>
      <c r="I234" s="7" t="s">
        <v>203</v>
      </c>
      <c r="J234" s="8" t="s">
        <v>118</v>
      </c>
      <c r="K234" s="82">
        <v>0.64600000000000002</v>
      </c>
      <c r="L234" s="8" t="s">
        <v>61</v>
      </c>
      <c r="M234" s="77">
        <f>470574967+29523415.81</f>
        <v>500098382.81</v>
      </c>
      <c r="N234" s="77">
        <v>0</v>
      </c>
      <c r="O234" s="77">
        <v>0</v>
      </c>
      <c r="P234" s="62"/>
      <c r="Q234" s="62"/>
      <c r="R234" s="62"/>
    </row>
    <row r="235" spans="1:18" ht="31.5" x14ac:dyDescent="0.2">
      <c r="A235" s="33" t="s">
        <v>189</v>
      </c>
      <c r="B235" s="19" t="s">
        <v>106</v>
      </c>
      <c r="C235" s="19" t="s">
        <v>17</v>
      </c>
      <c r="D235" s="19" t="s">
        <v>0</v>
      </c>
      <c r="E235" s="19" t="s">
        <v>0</v>
      </c>
      <c r="F235" s="19" t="s">
        <v>0</v>
      </c>
      <c r="G235" s="19" t="s">
        <v>0</v>
      </c>
      <c r="H235" s="73" t="s">
        <v>0</v>
      </c>
      <c r="I235" s="73" t="s">
        <v>0</v>
      </c>
      <c r="J235" s="78" t="s">
        <v>0</v>
      </c>
      <c r="K235" s="79"/>
      <c r="L235" s="78" t="s">
        <v>0</v>
      </c>
      <c r="M235" s="21">
        <f>M236+M244+M256+M266</f>
        <v>1351443450.9400001</v>
      </c>
      <c r="N235" s="21">
        <f t="shared" ref="N235:O235" si="83">N236+N244+N256+N266</f>
        <v>0</v>
      </c>
      <c r="O235" s="21">
        <f t="shared" si="83"/>
        <v>148904725.38999999</v>
      </c>
    </row>
    <row r="236" spans="1:18" ht="63" x14ac:dyDescent="0.2">
      <c r="A236" s="33" t="s">
        <v>253</v>
      </c>
      <c r="B236" s="19" t="s">
        <v>106</v>
      </c>
      <c r="C236" s="19" t="s">
        <v>17</v>
      </c>
      <c r="D236" s="19" t="s">
        <v>206</v>
      </c>
      <c r="E236" s="19" t="s">
        <v>0</v>
      </c>
      <c r="F236" s="19" t="s">
        <v>0</v>
      </c>
      <c r="G236" s="19" t="s">
        <v>0</v>
      </c>
      <c r="H236" s="73" t="s">
        <v>0</v>
      </c>
      <c r="I236" s="73" t="s">
        <v>0</v>
      </c>
      <c r="J236" s="78" t="s">
        <v>0</v>
      </c>
      <c r="K236" s="79"/>
      <c r="L236" s="78" t="s">
        <v>0</v>
      </c>
      <c r="M236" s="21">
        <f t="shared" ref="M236:M242" si="84">M237</f>
        <v>9215519.6500000004</v>
      </c>
      <c r="N236" s="21">
        <f t="shared" ref="N236:O242" si="85">N237</f>
        <v>0</v>
      </c>
      <c r="O236" s="21">
        <f t="shared" si="85"/>
        <v>0</v>
      </c>
    </row>
    <row r="237" spans="1:18" ht="31.5" x14ac:dyDescent="0.2">
      <c r="A237" s="33" t="s">
        <v>33</v>
      </c>
      <c r="B237" s="19" t="s">
        <v>106</v>
      </c>
      <c r="C237" s="19" t="s">
        <v>17</v>
      </c>
      <c r="D237" s="19" t="s">
        <v>206</v>
      </c>
      <c r="E237" s="19" t="s">
        <v>34</v>
      </c>
      <c r="F237" s="19" t="s">
        <v>0</v>
      </c>
      <c r="G237" s="19" t="s">
        <v>0</v>
      </c>
      <c r="H237" s="73" t="s">
        <v>0</v>
      </c>
      <c r="I237" s="73" t="s">
        <v>0</v>
      </c>
      <c r="J237" s="78" t="s">
        <v>0</v>
      </c>
      <c r="K237" s="79"/>
      <c r="L237" s="78" t="s">
        <v>0</v>
      </c>
      <c r="M237" s="21">
        <f t="shared" si="84"/>
        <v>9215519.6500000004</v>
      </c>
      <c r="N237" s="21">
        <f t="shared" si="85"/>
        <v>0</v>
      </c>
      <c r="O237" s="21">
        <f t="shared" si="85"/>
        <v>0</v>
      </c>
    </row>
    <row r="238" spans="1:18" ht="15.75" x14ac:dyDescent="0.2">
      <c r="A238" s="106" t="s">
        <v>109</v>
      </c>
      <c r="B238" s="19" t="s">
        <v>106</v>
      </c>
      <c r="C238" s="19" t="s">
        <v>17</v>
      </c>
      <c r="D238" s="19" t="s">
        <v>206</v>
      </c>
      <c r="E238" s="19" t="s">
        <v>34</v>
      </c>
      <c r="F238" s="19" t="s">
        <v>110</v>
      </c>
      <c r="G238" s="19" t="s">
        <v>0</v>
      </c>
      <c r="H238" s="19" t="s">
        <v>0</v>
      </c>
      <c r="I238" s="19" t="s">
        <v>0</v>
      </c>
      <c r="J238" s="20" t="s">
        <v>0</v>
      </c>
      <c r="K238" s="28"/>
      <c r="L238" s="20" t="s">
        <v>0</v>
      </c>
      <c r="M238" s="21">
        <f t="shared" si="84"/>
        <v>9215519.6500000004</v>
      </c>
      <c r="N238" s="21">
        <f t="shared" si="85"/>
        <v>0</v>
      </c>
      <c r="O238" s="21">
        <f t="shared" si="85"/>
        <v>0</v>
      </c>
    </row>
    <row r="239" spans="1:18" ht="15.75" x14ac:dyDescent="0.2">
      <c r="A239" s="106" t="s">
        <v>111</v>
      </c>
      <c r="B239" s="19" t="s">
        <v>106</v>
      </c>
      <c r="C239" s="19" t="s">
        <v>17</v>
      </c>
      <c r="D239" s="19" t="s">
        <v>206</v>
      </c>
      <c r="E239" s="19" t="s">
        <v>34</v>
      </c>
      <c r="F239" s="19" t="s">
        <v>110</v>
      </c>
      <c r="G239" s="19" t="s">
        <v>65</v>
      </c>
      <c r="H239" s="19" t="s">
        <v>0</v>
      </c>
      <c r="I239" s="19" t="s">
        <v>0</v>
      </c>
      <c r="J239" s="20" t="s">
        <v>0</v>
      </c>
      <c r="K239" s="28"/>
      <c r="L239" s="20" t="s">
        <v>0</v>
      </c>
      <c r="M239" s="21">
        <f t="shared" si="84"/>
        <v>9215519.6500000004</v>
      </c>
      <c r="N239" s="21">
        <f t="shared" si="85"/>
        <v>0</v>
      </c>
      <c r="O239" s="21">
        <f t="shared" si="85"/>
        <v>0</v>
      </c>
    </row>
    <row r="240" spans="1:18" ht="47.25" x14ac:dyDescent="0.2">
      <c r="A240" s="33" t="s">
        <v>219</v>
      </c>
      <c r="B240" s="19" t="s">
        <v>106</v>
      </c>
      <c r="C240" s="19" t="s">
        <v>17</v>
      </c>
      <c r="D240" s="19" t="s">
        <v>206</v>
      </c>
      <c r="E240" s="19" t="s">
        <v>34</v>
      </c>
      <c r="F240" s="19" t="s">
        <v>110</v>
      </c>
      <c r="G240" s="19" t="s">
        <v>65</v>
      </c>
      <c r="H240" s="19" t="s">
        <v>215</v>
      </c>
      <c r="I240" s="73" t="s">
        <v>0</v>
      </c>
      <c r="J240" s="78" t="s">
        <v>0</v>
      </c>
      <c r="K240" s="79"/>
      <c r="L240" s="78" t="s">
        <v>0</v>
      </c>
      <c r="M240" s="21">
        <f t="shared" si="84"/>
        <v>9215519.6500000004</v>
      </c>
      <c r="N240" s="21">
        <f t="shared" si="85"/>
        <v>0</v>
      </c>
      <c r="O240" s="21">
        <f t="shared" si="85"/>
        <v>0</v>
      </c>
    </row>
    <row r="241" spans="1:18" ht="63" x14ac:dyDescent="0.2">
      <c r="A241" s="33" t="s">
        <v>209</v>
      </c>
      <c r="B241" s="19" t="s">
        <v>106</v>
      </c>
      <c r="C241" s="19" t="s">
        <v>17</v>
      </c>
      <c r="D241" s="19" t="s">
        <v>206</v>
      </c>
      <c r="E241" s="19" t="s">
        <v>34</v>
      </c>
      <c r="F241" s="19" t="s">
        <v>110</v>
      </c>
      <c r="G241" s="19" t="s">
        <v>65</v>
      </c>
      <c r="H241" s="19" t="s">
        <v>215</v>
      </c>
      <c r="I241" s="19" t="s">
        <v>203</v>
      </c>
      <c r="J241" s="20" t="s">
        <v>0</v>
      </c>
      <c r="K241" s="28"/>
      <c r="L241" s="20" t="s">
        <v>0</v>
      </c>
      <c r="M241" s="21">
        <f t="shared" si="84"/>
        <v>9215519.6500000004</v>
      </c>
      <c r="N241" s="21">
        <f t="shared" si="85"/>
        <v>0</v>
      </c>
      <c r="O241" s="21">
        <f t="shared" si="85"/>
        <v>0</v>
      </c>
    </row>
    <row r="242" spans="1:18" ht="15.75" x14ac:dyDescent="0.2">
      <c r="A242" s="33" t="s">
        <v>174</v>
      </c>
      <c r="B242" s="80" t="s">
        <v>0</v>
      </c>
      <c r="C242" s="80" t="s">
        <v>0</v>
      </c>
      <c r="D242" s="80" t="s">
        <v>0</v>
      </c>
      <c r="E242" s="80" t="s">
        <v>0</v>
      </c>
      <c r="F242" s="80" t="s">
        <v>0</v>
      </c>
      <c r="G242" s="80" t="s">
        <v>0</v>
      </c>
      <c r="H242" s="80" t="s">
        <v>0</v>
      </c>
      <c r="I242" s="80" t="s">
        <v>0</v>
      </c>
      <c r="J242" s="80" t="s">
        <v>0</v>
      </c>
      <c r="K242" s="81"/>
      <c r="L242" s="80" t="s">
        <v>0</v>
      </c>
      <c r="M242" s="21">
        <f t="shared" si="84"/>
        <v>9215519.6500000004</v>
      </c>
      <c r="N242" s="21">
        <f t="shared" si="85"/>
        <v>0</v>
      </c>
      <c r="O242" s="21">
        <f t="shared" si="85"/>
        <v>0</v>
      </c>
    </row>
    <row r="243" spans="1:18" ht="63" x14ac:dyDescent="0.2">
      <c r="A243" s="88" t="s">
        <v>446</v>
      </c>
      <c r="B243" s="7" t="s">
        <v>106</v>
      </c>
      <c r="C243" s="7" t="s">
        <v>17</v>
      </c>
      <c r="D243" s="7" t="s">
        <v>206</v>
      </c>
      <c r="E243" s="7" t="s">
        <v>34</v>
      </c>
      <c r="F243" s="7" t="s">
        <v>110</v>
      </c>
      <c r="G243" s="7" t="s">
        <v>65</v>
      </c>
      <c r="H243" s="7" t="s">
        <v>215</v>
      </c>
      <c r="I243" s="7" t="s">
        <v>203</v>
      </c>
      <c r="J243" s="8" t="s">
        <v>118</v>
      </c>
      <c r="K243" s="82">
        <v>4.6589999999999998</v>
      </c>
      <c r="L243" s="8" t="s">
        <v>61</v>
      </c>
      <c r="M243" s="77">
        <v>9215519.6500000004</v>
      </c>
      <c r="N243" s="77">
        <v>0</v>
      </c>
      <c r="O243" s="77">
        <v>0</v>
      </c>
    </row>
    <row r="244" spans="1:18" ht="63" x14ac:dyDescent="0.2">
      <c r="A244" s="33" t="s">
        <v>252</v>
      </c>
      <c r="B244" s="97" t="s">
        <v>106</v>
      </c>
      <c r="C244" s="97" t="s">
        <v>17</v>
      </c>
      <c r="D244" s="97" t="s">
        <v>36</v>
      </c>
      <c r="E244" s="97" t="s">
        <v>0</v>
      </c>
      <c r="F244" s="97" t="s">
        <v>0</v>
      </c>
      <c r="G244" s="97" t="s">
        <v>0</v>
      </c>
      <c r="H244" s="99" t="s">
        <v>0</v>
      </c>
      <c r="I244" s="99" t="s">
        <v>0</v>
      </c>
      <c r="J244" s="100" t="s">
        <v>0</v>
      </c>
      <c r="K244" s="101"/>
      <c r="L244" s="100" t="s">
        <v>0</v>
      </c>
      <c r="M244" s="98">
        <f>M245</f>
        <v>20147363</v>
      </c>
      <c r="N244" s="98">
        <f t="shared" ref="N244:O248" si="86">N245</f>
        <v>0</v>
      </c>
      <c r="O244" s="98">
        <f t="shared" si="86"/>
        <v>0</v>
      </c>
    </row>
    <row r="245" spans="1:18" ht="31.5" x14ac:dyDescent="0.2">
      <c r="A245" s="33" t="s">
        <v>33</v>
      </c>
      <c r="B245" s="19" t="s">
        <v>106</v>
      </c>
      <c r="C245" s="19" t="s">
        <v>17</v>
      </c>
      <c r="D245" s="19" t="s">
        <v>36</v>
      </c>
      <c r="E245" s="19" t="s">
        <v>34</v>
      </c>
      <c r="F245" s="19" t="s">
        <v>0</v>
      </c>
      <c r="G245" s="19" t="s">
        <v>0</v>
      </c>
      <c r="H245" s="73" t="s">
        <v>0</v>
      </c>
      <c r="I245" s="73" t="s">
        <v>0</v>
      </c>
      <c r="J245" s="78" t="s">
        <v>0</v>
      </c>
      <c r="K245" s="79"/>
      <c r="L245" s="78" t="s">
        <v>0</v>
      </c>
      <c r="M245" s="21">
        <f>M246</f>
        <v>20147363</v>
      </c>
      <c r="N245" s="21">
        <f t="shared" si="86"/>
        <v>0</v>
      </c>
      <c r="O245" s="21">
        <f t="shared" si="86"/>
        <v>0</v>
      </c>
    </row>
    <row r="246" spans="1:18" ht="15.75" x14ac:dyDescent="0.2">
      <c r="A246" s="106" t="s">
        <v>109</v>
      </c>
      <c r="B246" s="19" t="s">
        <v>106</v>
      </c>
      <c r="C246" s="19" t="s">
        <v>17</v>
      </c>
      <c r="D246" s="19" t="s">
        <v>36</v>
      </c>
      <c r="E246" s="19" t="s">
        <v>34</v>
      </c>
      <c r="F246" s="19" t="s">
        <v>110</v>
      </c>
      <c r="G246" s="19" t="s">
        <v>0</v>
      </c>
      <c r="H246" s="19" t="s">
        <v>0</v>
      </c>
      <c r="I246" s="19" t="s">
        <v>0</v>
      </c>
      <c r="J246" s="20" t="s">
        <v>0</v>
      </c>
      <c r="K246" s="28"/>
      <c r="L246" s="20" t="s">
        <v>0</v>
      </c>
      <c r="M246" s="21">
        <f>M247</f>
        <v>20147363</v>
      </c>
      <c r="N246" s="21">
        <f t="shared" si="86"/>
        <v>0</v>
      </c>
      <c r="O246" s="21">
        <f t="shared" si="86"/>
        <v>0</v>
      </c>
    </row>
    <row r="247" spans="1:18" ht="15.75" x14ac:dyDescent="0.2">
      <c r="A247" s="106" t="s">
        <v>111</v>
      </c>
      <c r="B247" s="19" t="s">
        <v>106</v>
      </c>
      <c r="C247" s="19" t="s">
        <v>17</v>
      </c>
      <c r="D247" s="19" t="s">
        <v>36</v>
      </c>
      <c r="E247" s="19" t="s">
        <v>34</v>
      </c>
      <c r="F247" s="19" t="s">
        <v>110</v>
      </c>
      <c r="G247" s="19" t="s">
        <v>65</v>
      </c>
      <c r="H247" s="19" t="s">
        <v>0</v>
      </c>
      <c r="I247" s="19" t="s">
        <v>0</v>
      </c>
      <c r="J247" s="20" t="s">
        <v>0</v>
      </c>
      <c r="K247" s="28"/>
      <c r="L247" s="20" t="s">
        <v>0</v>
      </c>
      <c r="M247" s="21">
        <f>M248</f>
        <v>20147363</v>
      </c>
      <c r="N247" s="21">
        <f t="shared" si="86"/>
        <v>0</v>
      </c>
      <c r="O247" s="21">
        <f t="shared" si="86"/>
        <v>0</v>
      </c>
    </row>
    <row r="248" spans="1:18" ht="47.25" x14ac:dyDescent="0.2">
      <c r="A248" s="33" t="s">
        <v>219</v>
      </c>
      <c r="B248" s="19" t="s">
        <v>106</v>
      </c>
      <c r="C248" s="19" t="s">
        <v>17</v>
      </c>
      <c r="D248" s="19" t="s">
        <v>36</v>
      </c>
      <c r="E248" s="19" t="s">
        <v>34</v>
      </c>
      <c r="F248" s="19" t="s">
        <v>110</v>
      </c>
      <c r="G248" s="19" t="s">
        <v>65</v>
      </c>
      <c r="H248" s="19" t="s">
        <v>215</v>
      </c>
      <c r="I248" s="73" t="s">
        <v>0</v>
      </c>
      <c r="J248" s="78" t="s">
        <v>0</v>
      </c>
      <c r="K248" s="79"/>
      <c r="L248" s="78" t="s">
        <v>0</v>
      </c>
      <c r="M248" s="21">
        <f>M249</f>
        <v>20147363</v>
      </c>
      <c r="N248" s="21">
        <f t="shared" si="86"/>
        <v>0</v>
      </c>
      <c r="O248" s="21">
        <f t="shared" si="86"/>
        <v>0</v>
      </c>
    </row>
    <row r="249" spans="1:18" ht="63" x14ac:dyDescent="0.2">
      <c r="A249" s="33" t="s">
        <v>209</v>
      </c>
      <c r="B249" s="19" t="s">
        <v>106</v>
      </c>
      <c r="C249" s="19" t="s">
        <v>17</v>
      </c>
      <c r="D249" s="19" t="s">
        <v>36</v>
      </c>
      <c r="E249" s="19" t="s">
        <v>34</v>
      </c>
      <c r="F249" s="19" t="s">
        <v>110</v>
      </c>
      <c r="G249" s="19" t="s">
        <v>65</v>
      </c>
      <c r="H249" s="19" t="s">
        <v>215</v>
      </c>
      <c r="I249" s="19" t="s">
        <v>203</v>
      </c>
      <c r="J249" s="20" t="s">
        <v>0</v>
      </c>
      <c r="K249" s="28"/>
      <c r="L249" s="20" t="s">
        <v>0</v>
      </c>
      <c r="M249" s="21">
        <f>M250+M252+M254</f>
        <v>20147363</v>
      </c>
      <c r="N249" s="21">
        <f t="shared" ref="N249:O249" si="87">N250+N252+N254</f>
        <v>0</v>
      </c>
      <c r="O249" s="21">
        <f t="shared" si="87"/>
        <v>0</v>
      </c>
    </row>
    <row r="250" spans="1:18" ht="15.75" x14ac:dyDescent="0.2">
      <c r="A250" s="18" t="s">
        <v>172</v>
      </c>
      <c r="B250" s="80" t="s">
        <v>0</v>
      </c>
      <c r="C250" s="80" t="s">
        <v>0</v>
      </c>
      <c r="D250" s="80" t="s">
        <v>0</v>
      </c>
      <c r="E250" s="80" t="s">
        <v>0</v>
      </c>
      <c r="F250" s="80" t="s">
        <v>0</v>
      </c>
      <c r="G250" s="80" t="s">
        <v>0</v>
      </c>
      <c r="H250" s="80" t="s">
        <v>0</v>
      </c>
      <c r="I250" s="80" t="s">
        <v>0</v>
      </c>
      <c r="J250" s="80" t="s">
        <v>0</v>
      </c>
      <c r="K250" s="81"/>
      <c r="L250" s="80" t="s">
        <v>0</v>
      </c>
      <c r="M250" s="21">
        <f>M251</f>
        <v>15325182</v>
      </c>
      <c r="N250" s="21">
        <f t="shared" ref="N250:O250" si="88">N251</f>
        <v>0</v>
      </c>
      <c r="O250" s="21">
        <f t="shared" si="88"/>
        <v>0</v>
      </c>
    </row>
    <row r="251" spans="1:18" ht="47.25" x14ac:dyDescent="0.2">
      <c r="A251" s="16" t="s">
        <v>251</v>
      </c>
      <c r="B251" s="7" t="s">
        <v>106</v>
      </c>
      <c r="C251" s="7" t="s">
        <v>17</v>
      </c>
      <c r="D251" s="7" t="s">
        <v>36</v>
      </c>
      <c r="E251" s="7" t="s">
        <v>34</v>
      </c>
      <c r="F251" s="7" t="s">
        <v>110</v>
      </c>
      <c r="G251" s="7" t="s">
        <v>65</v>
      </c>
      <c r="H251" s="7" t="s">
        <v>215</v>
      </c>
      <c r="I251" s="7" t="s">
        <v>203</v>
      </c>
      <c r="J251" s="8" t="s">
        <v>247</v>
      </c>
      <c r="K251" s="76">
        <v>6782.5</v>
      </c>
      <c r="L251" s="8" t="s">
        <v>61</v>
      </c>
      <c r="M251" s="77">
        <v>15325182</v>
      </c>
      <c r="N251" s="77">
        <v>0</v>
      </c>
      <c r="O251" s="77">
        <v>0</v>
      </c>
    </row>
    <row r="252" spans="1:18" s="67" customFormat="1" ht="15.75" x14ac:dyDescent="0.2">
      <c r="A252" s="18" t="s">
        <v>372</v>
      </c>
      <c r="B252" s="19"/>
      <c r="C252" s="19"/>
      <c r="D252" s="19"/>
      <c r="E252" s="19"/>
      <c r="F252" s="19"/>
      <c r="G252" s="19"/>
      <c r="H252" s="19"/>
      <c r="I252" s="19"/>
      <c r="J252" s="20"/>
      <c r="K252" s="28"/>
      <c r="L252" s="20"/>
      <c r="M252" s="21">
        <f>M253</f>
        <v>1900000</v>
      </c>
      <c r="N252" s="21">
        <f t="shared" ref="N252:O252" si="89">N253</f>
        <v>0</v>
      </c>
      <c r="O252" s="21">
        <f t="shared" si="89"/>
        <v>0</v>
      </c>
      <c r="P252" s="66"/>
      <c r="Q252" s="66"/>
      <c r="R252" s="66"/>
    </row>
    <row r="253" spans="1:18" s="63" customFormat="1" ht="47.25" x14ac:dyDescent="0.2">
      <c r="A253" s="16" t="s">
        <v>412</v>
      </c>
      <c r="B253" s="7" t="s">
        <v>106</v>
      </c>
      <c r="C253" s="7" t="s">
        <v>17</v>
      </c>
      <c r="D253" s="7" t="s">
        <v>36</v>
      </c>
      <c r="E253" s="7" t="s">
        <v>34</v>
      </c>
      <c r="F253" s="7" t="s">
        <v>110</v>
      </c>
      <c r="G253" s="7" t="s">
        <v>65</v>
      </c>
      <c r="H253" s="7" t="s">
        <v>215</v>
      </c>
      <c r="I253" s="7" t="s">
        <v>203</v>
      </c>
      <c r="J253" s="8" t="s">
        <v>118</v>
      </c>
      <c r="K253" s="76">
        <v>1</v>
      </c>
      <c r="L253" s="8" t="s">
        <v>61</v>
      </c>
      <c r="M253" s="77">
        <v>1900000</v>
      </c>
      <c r="N253" s="77">
        <v>0</v>
      </c>
      <c r="O253" s="77">
        <v>0</v>
      </c>
      <c r="P253" s="62"/>
      <c r="Q253" s="62"/>
      <c r="R253" s="62"/>
    </row>
    <row r="254" spans="1:18" ht="15.75" x14ac:dyDescent="0.2">
      <c r="A254" s="18" t="s">
        <v>181</v>
      </c>
      <c r="B254" s="80" t="s">
        <v>0</v>
      </c>
      <c r="C254" s="80" t="s">
        <v>0</v>
      </c>
      <c r="D254" s="80" t="s">
        <v>0</v>
      </c>
      <c r="E254" s="80" t="s">
        <v>0</v>
      </c>
      <c r="F254" s="80" t="s">
        <v>0</v>
      </c>
      <c r="G254" s="80" t="s">
        <v>0</v>
      </c>
      <c r="H254" s="80" t="s">
        <v>0</v>
      </c>
      <c r="I254" s="80" t="s">
        <v>0</v>
      </c>
      <c r="J254" s="80" t="s">
        <v>0</v>
      </c>
      <c r="K254" s="81"/>
      <c r="L254" s="80" t="s">
        <v>0</v>
      </c>
      <c r="M254" s="21">
        <f>M255</f>
        <v>2922181</v>
      </c>
      <c r="N254" s="21">
        <f t="shared" ref="N254:O254" si="90">N255</f>
        <v>0</v>
      </c>
      <c r="O254" s="21">
        <f t="shared" si="90"/>
        <v>0</v>
      </c>
    </row>
    <row r="255" spans="1:18" ht="47.25" x14ac:dyDescent="0.2">
      <c r="A255" s="16" t="s">
        <v>250</v>
      </c>
      <c r="B255" s="7" t="s">
        <v>106</v>
      </c>
      <c r="C255" s="7" t="s">
        <v>17</v>
      </c>
      <c r="D255" s="7" t="s">
        <v>36</v>
      </c>
      <c r="E255" s="7" t="s">
        <v>34</v>
      </c>
      <c r="F255" s="7" t="s">
        <v>110</v>
      </c>
      <c r="G255" s="7" t="s">
        <v>65</v>
      </c>
      <c r="H255" s="7" t="s">
        <v>215</v>
      </c>
      <c r="I255" s="7" t="s">
        <v>203</v>
      </c>
      <c r="J255" s="8" t="s">
        <v>161</v>
      </c>
      <c r="K255" s="76">
        <v>1</v>
      </c>
      <c r="L255" s="8" t="s">
        <v>61</v>
      </c>
      <c r="M255" s="77">
        <v>2922181</v>
      </c>
      <c r="N255" s="77">
        <v>0</v>
      </c>
      <c r="O255" s="77">
        <v>0</v>
      </c>
    </row>
    <row r="256" spans="1:18" ht="78.75" x14ac:dyDescent="0.2">
      <c r="A256" s="18" t="s">
        <v>249</v>
      </c>
      <c r="B256" s="19" t="s">
        <v>106</v>
      </c>
      <c r="C256" s="19" t="s">
        <v>17</v>
      </c>
      <c r="D256" s="19" t="s">
        <v>110</v>
      </c>
      <c r="E256" s="19" t="s">
        <v>0</v>
      </c>
      <c r="F256" s="19" t="s">
        <v>0</v>
      </c>
      <c r="G256" s="19" t="s">
        <v>0</v>
      </c>
      <c r="H256" s="73" t="s">
        <v>0</v>
      </c>
      <c r="I256" s="73" t="s">
        <v>0</v>
      </c>
      <c r="J256" s="78" t="s">
        <v>0</v>
      </c>
      <c r="K256" s="79"/>
      <c r="L256" s="78" t="s">
        <v>0</v>
      </c>
      <c r="M256" s="21">
        <f>M257</f>
        <v>14401050</v>
      </c>
      <c r="N256" s="21">
        <f t="shared" ref="N256:O260" si="91">N257</f>
        <v>0</v>
      </c>
      <c r="O256" s="21">
        <f t="shared" si="91"/>
        <v>25650000</v>
      </c>
    </row>
    <row r="257" spans="1:15" ht="31.5" x14ac:dyDescent="0.2">
      <c r="A257" s="18" t="s">
        <v>33</v>
      </c>
      <c r="B257" s="19" t="s">
        <v>106</v>
      </c>
      <c r="C257" s="19" t="s">
        <v>17</v>
      </c>
      <c r="D257" s="19" t="s">
        <v>110</v>
      </c>
      <c r="E257" s="19" t="s">
        <v>34</v>
      </c>
      <c r="F257" s="19" t="s">
        <v>0</v>
      </c>
      <c r="G257" s="19" t="s">
        <v>0</v>
      </c>
      <c r="H257" s="73" t="s">
        <v>0</v>
      </c>
      <c r="I257" s="73" t="s">
        <v>0</v>
      </c>
      <c r="J257" s="78" t="s">
        <v>0</v>
      </c>
      <c r="K257" s="79"/>
      <c r="L257" s="78" t="s">
        <v>0</v>
      </c>
      <c r="M257" s="21">
        <f>M258</f>
        <v>14401050</v>
      </c>
      <c r="N257" s="21">
        <f t="shared" si="91"/>
        <v>0</v>
      </c>
      <c r="O257" s="21">
        <f t="shared" si="91"/>
        <v>25650000</v>
      </c>
    </row>
    <row r="258" spans="1:15" ht="15.75" x14ac:dyDescent="0.2">
      <c r="A258" s="30" t="s">
        <v>109</v>
      </c>
      <c r="B258" s="19" t="s">
        <v>106</v>
      </c>
      <c r="C258" s="19" t="s">
        <v>17</v>
      </c>
      <c r="D258" s="19" t="s">
        <v>110</v>
      </c>
      <c r="E258" s="19" t="s">
        <v>34</v>
      </c>
      <c r="F258" s="19" t="s">
        <v>110</v>
      </c>
      <c r="G258" s="19" t="s">
        <v>0</v>
      </c>
      <c r="H258" s="19" t="s">
        <v>0</v>
      </c>
      <c r="I258" s="19" t="s">
        <v>0</v>
      </c>
      <c r="J258" s="20" t="s">
        <v>0</v>
      </c>
      <c r="K258" s="28"/>
      <c r="L258" s="20" t="s">
        <v>0</v>
      </c>
      <c r="M258" s="21">
        <f>M259</f>
        <v>14401050</v>
      </c>
      <c r="N258" s="21">
        <f t="shared" si="91"/>
        <v>0</v>
      </c>
      <c r="O258" s="21">
        <f t="shared" si="91"/>
        <v>25650000</v>
      </c>
    </row>
    <row r="259" spans="1:15" ht="15.75" x14ac:dyDescent="0.2">
      <c r="A259" s="30" t="s">
        <v>111</v>
      </c>
      <c r="B259" s="19" t="s">
        <v>106</v>
      </c>
      <c r="C259" s="19" t="s">
        <v>17</v>
      </c>
      <c r="D259" s="19" t="s">
        <v>110</v>
      </c>
      <c r="E259" s="19" t="s">
        <v>34</v>
      </c>
      <c r="F259" s="19" t="s">
        <v>110</v>
      </c>
      <c r="G259" s="19" t="s">
        <v>65</v>
      </c>
      <c r="H259" s="19" t="s">
        <v>0</v>
      </c>
      <c r="I259" s="19" t="s">
        <v>0</v>
      </c>
      <c r="J259" s="20" t="s">
        <v>0</v>
      </c>
      <c r="K259" s="28"/>
      <c r="L259" s="20" t="s">
        <v>0</v>
      </c>
      <c r="M259" s="21">
        <f>M260</f>
        <v>14401050</v>
      </c>
      <c r="N259" s="21">
        <f t="shared" si="91"/>
        <v>0</v>
      </c>
      <c r="O259" s="21">
        <f t="shared" si="91"/>
        <v>25650000</v>
      </c>
    </row>
    <row r="260" spans="1:15" ht="47.25" x14ac:dyDescent="0.2">
      <c r="A260" s="18" t="s">
        <v>219</v>
      </c>
      <c r="B260" s="19" t="s">
        <v>106</v>
      </c>
      <c r="C260" s="19" t="s">
        <v>17</v>
      </c>
      <c r="D260" s="19" t="s">
        <v>110</v>
      </c>
      <c r="E260" s="19" t="s">
        <v>34</v>
      </c>
      <c r="F260" s="19" t="s">
        <v>110</v>
      </c>
      <c r="G260" s="19" t="s">
        <v>65</v>
      </c>
      <c r="H260" s="19" t="s">
        <v>215</v>
      </c>
      <c r="I260" s="73" t="s">
        <v>0</v>
      </c>
      <c r="J260" s="78" t="s">
        <v>0</v>
      </c>
      <c r="K260" s="79"/>
      <c r="L260" s="78" t="s">
        <v>0</v>
      </c>
      <c r="M260" s="21">
        <f>M261</f>
        <v>14401050</v>
      </c>
      <c r="N260" s="21">
        <f t="shared" si="91"/>
        <v>0</v>
      </c>
      <c r="O260" s="21">
        <f t="shared" si="91"/>
        <v>25650000</v>
      </c>
    </row>
    <row r="261" spans="1:15" ht="63" x14ac:dyDescent="0.2">
      <c r="A261" s="18" t="s">
        <v>209</v>
      </c>
      <c r="B261" s="19" t="s">
        <v>106</v>
      </c>
      <c r="C261" s="19" t="s">
        <v>17</v>
      </c>
      <c r="D261" s="19" t="s">
        <v>110</v>
      </c>
      <c r="E261" s="19" t="s">
        <v>34</v>
      </c>
      <c r="F261" s="19" t="s">
        <v>110</v>
      </c>
      <c r="G261" s="19" t="s">
        <v>65</v>
      </c>
      <c r="H261" s="19" t="s">
        <v>215</v>
      </c>
      <c r="I261" s="19" t="s">
        <v>203</v>
      </c>
      <c r="J261" s="20" t="s">
        <v>0</v>
      </c>
      <c r="K261" s="28"/>
      <c r="L261" s="20" t="s">
        <v>0</v>
      </c>
      <c r="M261" s="21">
        <f>M262+M264</f>
        <v>14401050</v>
      </c>
      <c r="N261" s="21">
        <f t="shared" ref="N261:O261" si="92">N262+N264</f>
        <v>0</v>
      </c>
      <c r="O261" s="21">
        <f t="shared" si="92"/>
        <v>25650000</v>
      </c>
    </row>
    <row r="262" spans="1:15" ht="15.75" x14ac:dyDescent="0.2">
      <c r="A262" s="18" t="s">
        <v>172</v>
      </c>
      <c r="B262" s="80" t="s">
        <v>0</v>
      </c>
      <c r="C262" s="80" t="s">
        <v>0</v>
      </c>
      <c r="D262" s="80" t="s">
        <v>0</v>
      </c>
      <c r="E262" s="80" t="s">
        <v>0</v>
      </c>
      <c r="F262" s="80" t="s">
        <v>0</v>
      </c>
      <c r="G262" s="80" t="s">
        <v>0</v>
      </c>
      <c r="H262" s="80" t="s">
        <v>0</v>
      </c>
      <c r="I262" s="80" t="s">
        <v>0</v>
      </c>
      <c r="J262" s="80" t="s">
        <v>0</v>
      </c>
      <c r="K262" s="81"/>
      <c r="L262" s="80" t="s">
        <v>0</v>
      </c>
      <c r="M262" s="21">
        <f>M263</f>
        <v>14401050</v>
      </c>
      <c r="N262" s="21">
        <f t="shared" ref="N262:O262" si="93">N263</f>
        <v>0</v>
      </c>
      <c r="O262" s="21">
        <f t="shared" si="93"/>
        <v>0</v>
      </c>
    </row>
    <row r="263" spans="1:15" ht="31.5" x14ac:dyDescent="0.2">
      <c r="A263" s="16" t="s">
        <v>248</v>
      </c>
      <c r="B263" s="7" t="s">
        <v>106</v>
      </c>
      <c r="C263" s="7" t="s">
        <v>17</v>
      </c>
      <c r="D263" s="7" t="s">
        <v>110</v>
      </c>
      <c r="E263" s="7" t="s">
        <v>34</v>
      </c>
      <c r="F263" s="7" t="s">
        <v>110</v>
      </c>
      <c r="G263" s="7" t="s">
        <v>65</v>
      </c>
      <c r="H263" s="7" t="s">
        <v>215</v>
      </c>
      <c r="I263" s="7" t="s">
        <v>203</v>
      </c>
      <c r="J263" s="8" t="s">
        <v>247</v>
      </c>
      <c r="K263" s="76">
        <v>819</v>
      </c>
      <c r="L263" s="8" t="s">
        <v>61</v>
      </c>
      <c r="M263" s="77">
        <v>14401050</v>
      </c>
      <c r="N263" s="77">
        <v>0</v>
      </c>
      <c r="O263" s="77">
        <v>0</v>
      </c>
    </row>
    <row r="264" spans="1:15" ht="15.75" x14ac:dyDescent="0.2">
      <c r="A264" s="18" t="s">
        <v>175</v>
      </c>
      <c r="B264" s="80" t="s">
        <v>0</v>
      </c>
      <c r="C264" s="80" t="s">
        <v>0</v>
      </c>
      <c r="D264" s="80" t="s">
        <v>0</v>
      </c>
      <c r="E264" s="80" t="s">
        <v>0</v>
      </c>
      <c r="F264" s="80" t="s">
        <v>0</v>
      </c>
      <c r="G264" s="80" t="s">
        <v>0</v>
      </c>
      <c r="H264" s="80" t="s">
        <v>0</v>
      </c>
      <c r="I264" s="80" t="s">
        <v>0</v>
      </c>
      <c r="J264" s="80" t="s">
        <v>0</v>
      </c>
      <c r="K264" s="81"/>
      <c r="L264" s="80" t="s">
        <v>0</v>
      </c>
      <c r="M264" s="21">
        <f>M265</f>
        <v>0</v>
      </c>
      <c r="N264" s="21">
        <f t="shared" ref="N264:O264" si="94">N265</f>
        <v>0</v>
      </c>
      <c r="O264" s="21">
        <f t="shared" si="94"/>
        <v>25650000</v>
      </c>
    </row>
    <row r="265" spans="1:15" ht="47.25" x14ac:dyDescent="0.2">
      <c r="A265" s="16" t="s">
        <v>246</v>
      </c>
      <c r="B265" s="7" t="s">
        <v>106</v>
      </c>
      <c r="C265" s="7" t="s">
        <v>17</v>
      </c>
      <c r="D265" s="7" t="s">
        <v>110</v>
      </c>
      <c r="E265" s="7" t="s">
        <v>34</v>
      </c>
      <c r="F265" s="7" t="s">
        <v>110</v>
      </c>
      <c r="G265" s="7" t="s">
        <v>65</v>
      </c>
      <c r="H265" s="7" t="s">
        <v>215</v>
      </c>
      <c r="I265" s="7" t="s">
        <v>203</v>
      </c>
      <c r="J265" s="8" t="s">
        <v>118</v>
      </c>
      <c r="K265" s="76">
        <v>5</v>
      </c>
      <c r="L265" s="8" t="s">
        <v>113</v>
      </c>
      <c r="M265" s="77">
        <v>0</v>
      </c>
      <c r="N265" s="77">
        <v>0</v>
      </c>
      <c r="O265" s="77">
        <v>25650000</v>
      </c>
    </row>
    <row r="266" spans="1:15" ht="63" x14ac:dyDescent="0.2">
      <c r="A266" s="18" t="s">
        <v>114</v>
      </c>
      <c r="B266" s="19" t="s">
        <v>106</v>
      </c>
      <c r="C266" s="19" t="s">
        <v>17</v>
      </c>
      <c r="D266" s="19" t="s">
        <v>88</v>
      </c>
      <c r="E266" s="19" t="s">
        <v>0</v>
      </c>
      <c r="F266" s="19" t="s">
        <v>0</v>
      </c>
      <c r="G266" s="19" t="s">
        <v>0</v>
      </c>
      <c r="H266" s="73" t="s">
        <v>0</v>
      </c>
      <c r="I266" s="73" t="s">
        <v>0</v>
      </c>
      <c r="J266" s="78" t="s">
        <v>0</v>
      </c>
      <c r="K266" s="79"/>
      <c r="L266" s="78" t="s">
        <v>0</v>
      </c>
      <c r="M266" s="21">
        <f>M267</f>
        <v>1307679518.29</v>
      </c>
      <c r="N266" s="21">
        <f t="shared" ref="N266:O268" si="95">N267</f>
        <v>0</v>
      </c>
      <c r="O266" s="21">
        <f t="shared" si="95"/>
        <v>123254725.39</v>
      </c>
    </row>
    <row r="267" spans="1:15" ht="31.5" x14ac:dyDescent="0.2">
      <c r="A267" s="18" t="s">
        <v>33</v>
      </c>
      <c r="B267" s="19" t="s">
        <v>106</v>
      </c>
      <c r="C267" s="19" t="s">
        <v>17</v>
      </c>
      <c r="D267" s="19" t="s">
        <v>88</v>
      </c>
      <c r="E267" s="19" t="s">
        <v>34</v>
      </c>
      <c r="F267" s="19" t="s">
        <v>0</v>
      </c>
      <c r="G267" s="19" t="s">
        <v>0</v>
      </c>
      <c r="H267" s="73" t="s">
        <v>0</v>
      </c>
      <c r="I267" s="73" t="s">
        <v>0</v>
      </c>
      <c r="J267" s="78" t="s">
        <v>0</v>
      </c>
      <c r="K267" s="79"/>
      <c r="L267" s="78" t="s">
        <v>0</v>
      </c>
      <c r="M267" s="21">
        <f>M268</f>
        <v>1307679518.29</v>
      </c>
      <c r="N267" s="21">
        <f t="shared" si="95"/>
        <v>0</v>
      </c>
      <c r="O267" s="21">
        <f t="shared" si="95"/>
        <v>123254725.39</v>
      </c>
    </row>
    <row r="268" spans="1:15" ht="15.75" x14ac:dyDescent="0.2">
      <c r="A268" s="30" t="s">
        <v>35</v>
      </c>
      <c r="B268" s="19" t="s">
        <v>106</v>
      </c>
      <c r="C268" s="19" t="s">
        <v>17</v>
      </c>
      <c r="D268" s="19" t="s">
        <v>88</v>
      </c>
      <c r="E268" s="19" t="s">
        <v>34</v>
      </c>
      <c r="F268" s="19" t="s">
        <v>36</v>
      </c>
      <c r="G268" s="19" t="s">
        <v>0</v>
      </c>
      <c r="H268" s="19" t="s">
        <v>0</v>
      </c>
      <c r="I268" s="19" t="s">
        <v>0</v>
      </c>
      <c r="J268" s="20" t="s">
        <v>0</v>
      </c>
      <c r="K268" s="28"/>
      <c r="L268" s="20" t="s">
        <v>0</v>
      </c>
      <c r="M268" s="21">
        <f>M269</f>
        <v>1307679518.29</v>
      </c>
      <c r="N268" s="21">
        <f t="shared" si="95"/>
        <v>0</v>
      </c>
      <c r="O268" s="21">
        <f t="shared" si="95"/>
        <v>123254725.39</v>
      </c>
    </row>
    <row r="269" spans="1:15" ht="31.5" x14ac:dyDescent="0.2">
      <c r="A269" s="30" t="s">
        <v>37</v>
      </c>
      <c r="B269" s="19" t="s">
        <v>106</v>
      </c>
      <c r="C269" s="19" t="s">
        <v>17</v>
      </c>
      <c r="D269" s="19" t="s">
        <v>88</v>
      </c>
      <c r="E269" s="19" t="s">
        <v>34</v>
      </c>
      <c r="F269" s="19" t="s">
        <v>36</v>
      </c>
      <c r="G269" s="19" t="s">
        <v>38</v>
      </c>
      <c r="H269" s="19" t="s">
        <v>0</v>
      </c>
      <c r="I269" s="19" t="s">
        <v>0</v>
      </c>
      <c r="J269" s="20" t="s">
        <v>0</v>
      </c>
      <c r="K269" s="28"/>
      <c r="L269" s="20" t="s">
        <v>0</v>
      </c>
      <c r="M269" s="21">
        <f>M270+M274+M279</f>
        <v>1307679518.29</v>
      </c>
      <c r="N269" s="21">
        <f>N270+N274+N279</f>
        <v>0</v>
      </c>
      <c r="O269" s="21">
        <f>O270+O274+O279</f>
        <v>123254725.39</v>
      </c>
    </row>
    <row r="270" spans="1:15" ht="126" x14ac:dyDescent="0.2">
      <c r="A270" s="30" t="s">
        <v>417</v>
      </c>
      <c r="B270" s="19" t="s">
        <v>106</v>
      </c>
      <c r="C270" s="19" t="s">
        <v>17</v>
      </c>
      <c r="D270" s="19" t="s">
        <v>88</v>
      </c>
      <c r="E270" s="19" t="s">
        <v>34</v>
      </c>
      <c r="F270" s="19" t="s">
        <v>36</v>
      </c>
      <c r="G270" s="19" t="s">
        <v>38</v>
      </c>
      <c r="H270" s="19" t="s">
        <v>418</v>
      </c>
      <c r="I270" s="19" t="s">
        <v>0</v>
      </c>
      <c r="J270" s="20" t="s">
        <v>0</v>
      </c>
      <c r="K270" s="28" t="s">
        <v>0</v>
      </c>
      <c r="L270" s="20" t="s">
        <v>0</v>
      </c>
      <c r="M270" s="21">
        <f>M271</f>
        <v>300000000</v>
      </c>
      <c r="N270" s="21">
        <f t="shared" ref="N270:O272" si="96">N271</f>
        <v>0</v>
      </c>
      <c r="O270" s="21">
        <f t="shared" si="96"/>
        <v>0</v>
      </c>
    </row>
    <row r="271" spans="1:15" ht="63" x14ac:dyDescent="0.2">
      <c r="A271" s="30" t="s">
        <v>209</v>
      </c>
      <c r="B271" s="19" t="s">
        <v>106</v>
      </c>
      <c r="C271" s="19" t="s">
        <v>17</v>
      </c>
      <c r="D271" s="19" t="s">
        <v>88</v>
      </c>
      <c r="E271" s="19" t="s">
        <v>34</v>
      </c>
      <c r="F271" s="19" t="s">
        <v>36</v>
      </c>
      <c r="G271" s="19" t="s">
        <v>38</v>
      </c>
      <c r="H271" s="19" t="s">
        <v>418</v>
      </c>
      <c r="I271" s="19" t="s">
        <v>203</v>
      </c>
      <c r="J271" s="20" t="s">
        <v>0</v>
      </c>
      <c r="K271" s="28" t="s">
        <v>0</v>
      </c>
      <c r="L271" s="20" t="s">
        <v>0</v>
      </c>
      <c r="M271" s="21">
        <f>M272</f>
        <v>300000000</v>
      </c>
      <c r="N271" s="21">
        <f t="shared" si="96"/>
        <v>0</v>
      </c>
      <c r="O271" s="21">
        <f t="shared" si="96"/>
        <v>0</v>
      </c>
    </row>
    <row r="272" spans="1:15" ht="31.5" x14ac:dyDescent="0.2">
      <c r="A272" s="30" t="s">
        <v>382</v>
      </c>
      <c r="B272" s="19" t="s">
        <v>0</v>
      </c>
      <c r="C272" s="19" t="s">
        <v>0</v>
      </c>
      <c r="D272" s="19" t="s">
        <v>0</v>
      </c>
      <c r="E272" s="19" t="s">
        <v>0</v>
      </c>
      <c r="F272" s="19" t="s">
        <v>0</v>
      </c>
      <c r="G272" s="19" t="s">
        <v>0</v>
      </c>
      <c r="H272" s="19" t="s">
        <v>0</v>
      </c>
      <c r="I272" s="19" t="s">
        <v>0</v>
      </c>
      <c r="J272" s="20" t="s">
        <v>0</v>
      </c>
      <c r="K272" s="28" t="s">
        <v>0</v>
      </c>
      <c r="L272" s="20" t="s">
        <v>0</v>
      </c>
      <c r="M272" s="21">
        <f>M273</f>
        <v>300000000</v>
      </c>
      <c r="N272" s="21">
        <f t="shared" si="96"/>
        <v>0</v>
      </c>
      <c r="O272" s="21">
        <f t="shared" si="96"/>
        <v>0</v>
      </c>
    </row>
    <row r="273" spans="1:18" s="40" customFormat="1" ht="63" x14ac:dyDescent="0.2">
      <c r="A273" s="83" t="s">
        <v>419</v>
      </c>
      <c r="B273" s="7" t="s">
        <v>106</v>
      </c>
      <c r="C273" s="7" t="s">
        <v>17</v>
      </c>
      <c r="D273" s="7" t="s">
        <v>88</v>
      </c>
      <c r="E273" s="7" t="s">
        <v>34</v>
      </c>
      <c r="F273" s="7" t="s">
        <v>36</v>
      </c>
      <c r="G273" s="7" t="s">
        <v>38</v>
      </c>
      <c r="H273" s="7" t="s">
        <v>418</v>
      </c>
      <c r="I273" s="7" t="s">
        <v>203</v>
      </c>
      <c r="J273" s="8" t="s">
        <v>247</v>
      </c>
      <c r="K273" s="76">
        <v>1000.81</v>
      </c>
      <c r="L273" s="8">
        <v>2023</v>
      </c>
      <c r="M273" s="77">
        <v>300000000</v>
      </c>
      <c r="N273" s="77">
        <v>0</v>
      </c>
      <c r="O273" s="77">
        <v>0</v>
      </c>
      <c r="P273" s="46"/>
      <c r="Q273" s="46"/>
      <c r="R273" s="46"/>
    </row>
    <row r="274" spans="1:18" ht="47.25" x14ac:dyDescent="0.2">
      <c r="A274" s="18" t="s">
        <v>240</v>
      </c>
      <c r="B274" s="19" t="s">
        <v>106</v>
      </c>
      <c r="C274" s="19" t="s">
        <v>17</v>
      </c>
      <c r="D274" s="19" t="s">
        <v>88</v>
      </c>
      <c r="E274" s="19" t="s">
        <v>34</v>
      </c>
      <c r="F274" s="19" t="s">
        <v>36</v>
      </c>
      <c r="G274" s="19" t="s">
        <v>38</v>
      </c>
      <c r="H274" s="19" t="s">
        <v>237</v>
      </c>
      <c r="I274" s="73" t="s">
        <v>0</v>
      </c>
      <c r="J274" s="78" t="s">
        <v>0</v>
      </c>
      <c r="K274" s="79"/>
      <c r="L274" s="78" t="s">
        <v>0</v>
      </c>
      <c r="M274" s="21">
        <f>M275</f>
        <v>101003418.29000001</v>
      </c>
      <c r="N274" s="21">
        <f t="shared" ref="N274:O275" si="97">N275</f>
        <v>0</v>
      </c>
      <c r="O274" s="21">
        <f t="shared" si="97"/>
        <v>123254725.39</v>
      </c>
    </row>
    <row r="275" spans="1:18" ht="63" x14ac:dyDescent="0.2">
      <c r="A275" s="18" t="s">
        <v>209</v>
      </c>
      <c r="B275" s="19" t="s">
        <v>106</v>
      </c>
      <c r="C275" s="19" t="s">
        <v>17</v>
      </c>
      <c r="D275" s="19" t="s">
        <v>88</v>
      </c>
      <c r="E275" s="19" t="s">
        <v>34</v>
      </c>
      <c r="F275" s="19" t="s">
        <v>36</v>
      </c>
      <c r="G275" s="19" t="s">
        <v>38</v>
      </c>
      <c r="H275" s="19" t="s">
        <v>237</v>
      </c>
      <c r="I275" s="19" t="s">
        <v>203</v>
      </c>
      <c r="J275" s="20" t="s">
        <v>0</v>
      </c>
      <c r="K275" s="28"/>
      <c r="L275" s="20" t="s">
        <v>0</v>
      </c>
      <c r="M275" s="21">
        <f>M276</f>
        <v>101003418.29000001</v>
      </c>
      <c r="N275" s="21">
        <f t="shared" si="97"/>
        <v>0</v>
      </c>
      <c r="O275" s="21">
        <f t="shared" si="97"/>
        <v>123254725.39</v>
      </c>
    </row>
    <row r="276" spans="1:18" ht="15.75" x14ac:dyDescent="0.2">
      <c r="A276" s="18" t="s">
        <v>174</v>
      </c>
      <c r="B276" s="80" t="s">
        <v>0</v>
      </c>
      <c r="C276" s="80" t="s">
        <v>0</v>
      </c>
      <c r="D276" s="80" t="s">
        <v>0</v>
      </c>
      <c r="E276" s="80" t="s">
        <v>0</v>
      </c>
      <c r="F276" s="80" t="s">
        <v>0</v>
      </c>
      <c r="G276" s="80" t="s">
        <v>0</v>
      </c>
      <c r="H276" s="80" t="s">
        <v>0</v>
      </c>
      <c r="I276" s="80" t="s">
        <v>0</v>
      </c>
      <c r="J276" s="80" t="s">
        <v>0</v>
      </c>
      <c r="K276" s="81"/>
      <c r="L276" s="80" t="s">
        <v>0</v>
      </c>
      <c r="M276" s="21">
        <f>M277+M278</f>
        <v>101003418.29000001</v>
      </c>
      <c r="N276" s="21">
        <f t="shared" ref="N276:O276" si="98">N277+N278</f>
        <v>0</v>
      </c>
      <c r="O276" s="21">
        <f t="shared" si="98"/>
        <v>123254725.39</v>
      </c>
    </row>
    <row r="277" spans="1:18" s="65" customFormat="1" ht="63" x14ac:dyDescent="0.2">
      <c r="A277" s="16" t="s">
        <v>420</v>
      </c>
      <c r="B277" s="7" t="s">
        <v>106</v>
      </c>
      <c r="C277" s="7" t="s">
        <v>17</v>
      </c>
      <c r="D277" s="7" t="s">
        <v>88</v>
      </c>
      <c r="E277" s="7" t="s">
        <v>34</v>
      </c>
      <c r="F277" s="7" t="s">
        <v>36</v>
      </c>
      <c r="G277" s="7" t="s">
        <v>38</v>
      </c>
      <c r="H277" s="7" t="s">
        <v>237</v>
      </c>
      <c r="I277" s="7" t="s">
        <v>203</v>
      </c>
      <c r="J277" s="8" t="s">
        <v>118</v>
      </c>
      <c r="K277" s="82">
        <v>6.9269999999999996</v>
      </c>
      <c r="L277" s="8" t="s">
        <v>61</v>
      </c>
      <c r="M277" s="72">
        <v>101003418.29000001</v>
      </c>
      <c r="N277" s="72">
        <v>0</v>
      </c>
      <c r="O277" s="72">
        <v>0</v>
      </c>
      <c r="P277" s="64"/>
      <c r="Q277" s="64"/>
      <c r="R277" s="64"/>
    </row>
    <row r="278" spans="1:18" ht="63" x14ac:dyDescent="0.2">
      <c r="A278" s="16" t="s">
        <v>239</v>
      </c>
      <c r="B278" s="7" t="s">
        <v>106</v>
      </c>
      <c r="C278" s="7" t="s">
        <v>17</v>
      </c>
      <c r="D278" s="7" t="s">
        <v>88</v>
      </c>
      <c r="E278" s="7" t="s">
        <v>34</v>
      </c>
      <c r="F278" s="7" t="s">
        <v>36</v>
      </c>
      <c r="G278" s="7" t="s">
        <v>38</v>
      </c>
      <c r="H278" s="7" t="s">
        <v>237</v>
      </c>
      <c r="I278" s="7" t="s">
        <v>203</v>
      </c>
      <c r="J278" s="8" t="s">
        <v>118</v>
      </c>
      <c r="K278" s="82">
        <v>8.0850000000000009</v>
      </c>
      <c r="L278" s="8" t="s">
        <v>113</v>
      </c>
      <c r="M278" s="77">
        <v>0</v>
      </c>
      <c r="N278" s="77">
        <v>0</v>
      </c>
      <c r="O278" s="77">
        <v>123254725.39</v>
      </c>
    </row>
    <row r="279" spans="1:18" ht="189" x14ac:dyDescent="0.2">
      <c r="A279" s="109" t="s">
        <v>236</v>
      </c>
      <c r="B279" s="19" t="s">
        <v>106</v>
      </c>
      <c r="C279" s="19" t="s">
        <v>17</v>
      </c>
      <c r="D279" s="19" t="s">
        <v>88</v>
      </c>
      <c r="E279" s="19" t="s">
        <v>34</v>
      </c>
      <c r="F279" s="19" t="s">
        <v>36</v>
      </c>
      <c r="G279" s="19" t="s">
        <v>38</v>
      </c>
      <c r="H279" s="19" t="s">
        <v>234</v>
      </c>
      <c r="I279" s="73" t="s">
        <v>0</v>
      </c>
      <c r="J279" s="78" t="s">
        <v>0</v>
      </c>
      <c r="K279" s="79"/>
      <c r="L279" s="78" t="s">
        <v>0</v>
      </c>
      <c r="M279" s="21">
        <f>M280</f>
        <v>906676100</v>
      </c>
      <c r="N279" s="21">
        <f t="shared" ref="N279:O281" si="99">N280</f>
        <v>0</v>
      </c>
      <c r="O279" s="21">
        <f t="shared" si="99"/>
        <v>0</v>
      </c>
    </row>
    <row r="280" spans="1:18" ht="63" x14ac:dyDescent="0.2">
      <c r="A280" s="18" t="s">
        <v>209</v>
      </c>
      <c r="B280" s="19" t="s">
        <v>106</v>
      </c>
      <c r="C280" s="19" t="s">
        <v>17</v>
      </c>
      <c r="D280" s="19" t="s">
        <v>88</v>
      </c>
      <c r="E280" s="19" t="s">
        <v>34</v>
      </c>
      <c r="F280" s="19" t="s">
        <v>36</v>
      </c>
      <c r="G280" s="19" t="s">
        <v>38</v>
      </c>
      <c r="H280" s="19" t="s">
        <v>234</v>
      </c>
      <c r="I280" s="19" t="s">
        <v>203</v>
      </c>
      <c r="J280" s="20" t="s">
        <v>0</v>
      </c>
      <c r="K280" s="28"/>
      <c r="L280" s="20" t="s">
        <v>0</v>
      </c>
      <c r="M280" s="21">
        <f>M281</f>
        <v>906676100</v>
      </c>
      <c r="N280" s="21">
        <f t="shared" si="99"/>
        <v>0</v>
      </c>
      <c r="O280" s="21">
        <f t="shared" si="99"/>
        <v>0</v>
      </c>
    </row>
    <row r="281" spans="1:18" ht="15.75" x14ac:dyDescent="0.2">
      <c r="A281" s="18" t="s">
        <v>172</v>
      </c>
      <c r="B281" s="80" t="s">
        <v>0</v>
      </c>
      <c r="C281" s="80" t="s">
        <v>0</v>
      </c>
      <c r="D281" s="80" t="s">
        <v>0</v>
      </c>
      <c r="E281" s="80" t="s">
        <v>0</v>
      </c>
      <c r="F281" s="80" t="s">
        <v>0</v>
      </c>
      <c r="G281" s="80" t="s">
        <v>0</v>
      </c>
      <c r="H281" s="80" t="s">
        <v>0</v>
      </c>
      <c r="I281" s="80" t="s">
        <v>0</v>
      </c>
      <c r="J281" s="80" t="s">
        <v>0</v>
      </c>
      <c r="K281" s="81"/>
      <c r="L281" s="80" t="s">
        <v>0</v>
      </c>
      <c r="M281" s="21">
        <f>M282</f>
        <v>906676100</v>
      </c>
      <c r="N281" s="21">
        <f t="shared" si="99"/>
        <v>0</v>
      </c>
      <c r="O281" s="21">
        <f t="shared" si="99"/>
        <v>0</v>
      </c>
    </row>
    <row r="282" spans="1:18" ht="47.25" x14ac:dyDescent="0.2">
      <c r="A282" s="16" t="s">
        <v>235</v>
      </c>
      <c r="B282" s="7" t="s">
        <v>106</v>
      </c>
      <c r="C282" s="7" t="s">
        <v>17</v>
      </c>
      <c r="D282" s="7" t="s">
        <v>88</v>
      </c>
      <c r="E282" s="7" t="s">
        <v>34</v>
      </c>
      <c r="F282" s="7" t="s">
        <v>36</v>
      </c>
      <c r="G282" s="7" t="s">
        <v>38</v>
      </c>
      <c r="H282" s="7" t="s">
        <v>234</v>
      </c>
      <c r="I282" s="7" t="s">
        <v>203</v>
      </c>
      <c r="J282" s="8" t="s">
        <v>118</v>
      </c>
      <c r="K282" s="82">
        <v>4.601</v>
      </c>
      <c r="L282" s="8" t="s">
        <v>61</v>
      </c>
      <c r="M282" s="77">
        <f>1220000000-30000000-283323900</f>
        <v>906676100</v>
      </c>
      <c r="N282" s="77">
        <v>0</v>
      </c>
      <c r="O282" s="77">
        <v>0</v>
      </c>
    </row>
    <row r="283" spans="1:18" ht="78.75" x14ac:dyDescent="0.2">
      <c r="A283" s="18" t="s">
        <v>233</v>
      </c>
      <c r="B283" s="19" t="s">
        <v>223</v>
      </c>
      <c r="C283" s="19" t="s">
        <v>0</v>
      </c>
      <c r="D283" s="19" t="s">
        <v>0</v>
      </c>
      <c r="E283" s="19" t="s">
        <v>0</v>
      </c>
      <c r="F283" s="19" t="s">
        <v>0</v>
      </c>
      <c r="G283" s="19" t="s">
        <v>0</v>
      </c>
      <c r="H283" s="73" t="s">
        <v>0</v>
      </c>
      <c r="I283" s="73" t="s">
        <v>0</v>
      </c>
      <c r="J283" s="78" t="s">
        <v>0</v>
      </c>
      <c r="K283" s="79"/>
      <c r="L283" s="78" t="s">
        <v>0</v>
      </c>
      <c r="M283" s="21">
        <f>M284+M297</f>
        <v>773208308.63999999</v>
      </c>
      <c r="N283" s="21">
        <f>N284+N297</f>
        <v>2100230813.49</v>
      </c>
      <c r="O283" s="21">
        <f>O284+O297</f>
        <v>869450500</v>
      </c>
    </row>
    <row r="284" spans="1:18" ht="31.5" x14ac:dyDescent="0.2">
      <c r="A284" s="18" t="s">
        <v>190</v>
      </c>
      <c r="B284" s="19" t="s">
        <v>223</v>
      </c>
      <c r="C284" s="19" t="s">
        <v>14</v>
      </c>
      <c r="D284" s="19"/>
      <c r="E284" s="19"/>
      <c r="F284" s="19"/>
      <c r="G284" s="19"/>
      <c r="H284" s="73"/>
      <c r="I284" s="73"/>
      <c r="J284" s="73"/>
      <c r="K284" s="74"/>
      <c r="L284" s="73"/>
      <c r="M284" s="21">
        <f t="shared" ref="M284:M295" si="100">M285</f>
        <v>773208308.63999999</v>
      </c>
      <c r="N284" s="21">
        <f t="shared" ref="N284:O295" si="101">N285</f>
        <v>1230780313.49</v>
      </c>
      <c r="O284" s="21">
        <f t="shared" si="101"/>
        <v>0</v>
      </c>
    </row>
    <row r="285" spans="1:18" ht="31.5" x14ac:dyDescent="0.2">
      <c r="A285" s="18" t="s">
        <v>228</v>
      </c>
      <c r="B285" s="19" t="s">
        <v>223</v>
      </c>
      <c r="C285" s="19" t="s">
        <v>14</v>
      </c>
      <c r="D285" s="19" t="s">
        <v>222</v>
      </c>
      <c r="E285" s="19" t="s">
        <v>0</v>
      </c>
      <c r="F285" s="19" t="s">
        <v>0</v>
      </c>
      <c r="G285" s="19" t="s">
        <v>0</v>
      </c>
      <c r="H285" s="73" t="s">
        <v>0</v>
      </c>
      <c r="I285" s="73" t="s">
        <v>0</v>
      </c>
      <c r="J285" s="73" t="s">
        <v>0</v>
      </c>
      <c r="K285" s="74"/>
      <c r="L285" s="73" t="s">
        <v>0</v>
      </c>
      <c r="M285" s="21">
        <f t="shared" si="100"/>
        <v>773208308.63999999</v>
      </c>
      <c r="N285" s="21">
        <f t="shared" si="101"/>
        <v>1230780313.49</v>
      </c>
      <c r="O285" s="21">
        <f t="shared" si="101"/>
        <v>0</v>
      </c>
    </row>
    <row r="286" spans="1:18" ht="31.5" x14ac:dyDescent="0.2">
      <c r="A286" s="18" t="s">
        <v>33</v>
      </c>
      <c r="B286" s="19" t="s">
        <v>223</v>
      </c>
      <c r="C286" s="19" t="s">
        <v>14</v>
      </c>
      <c r="D286" s="19" t="s">
        <v>222</v>
      </c>
      <c r="E286" s="19" t="s">
        <v>34</v>
      </c>
      <c r="F286" s="19" t="s">
        <v>0</v>
      </c>
      <c r="G286" s="19" t="s">
        <v>0</v>
      </c>
      <c r="H286" s="73" t="s">
        <v>0</v>
      </c>
      <c r="I286" s="73" t="s">
        <v>0</v>
      </c>
      <c r="J286" s="73" t="s">
        <v>0</v>
      </c>
      <c r="K286" s="74"/>
      <c r="L286" s="73" t="s">
        <v>0</v>
      </c>
      <c r="M286" s="21">
        <f t="shared" si="100"/>
        <v>773208308.63999999</v>
      </c>
      <c r="N286" s="21">
        <f t="shared" si="101"/>
        <v>1230780313.49</v>
      </c>
      <c r="O286" s="21">
        <f t="shared" si="101"/>
        <v>0</v>
      </c>
    </row>
    <row r="287" spans="1:18" ht="15.75" x14ac:dyDescent="0.2">
      <c r="A287" s="30" t="s">
        <v>227</v>
      </c>
      <c r="B287" s="19" t="s">
        <v>223</v>
      </c>
      <c r="C287" s="19" t="s">
        <v>14</v>
      </c>
      <c r="D287" s="19" t="s">
        <v>222</v>
      </c>
      <c r="E287" s="19" t="s">
        <v>34</v>
      </c>
      <c r="F287" s="19" t="s">
        <v>30</v>
      </c>
      <c r="G287" s="19" t="s">
        <v>0</v>
      </c>
      <c r="H287" s="19" t="s">
        <v>0</v>
      </c>
      <c r="I287" s="19" t="s">
        <v>0</v>
      </c>
      <c r="J287" s="19" t="s">
        <v>0</v>
      </c>
      <c r="K287" s="75"/>
      <c r="L287" s="19" t="s">
        <v>0</v>
      </c>
      <c r="M287" s="21">
        <f t="shared" si="100"/>
        <v>773208308.63999999</v>
      </c>
      <c r="N287" s="21">
        <f t="shared" si="101"/>
        <v>1230780313.49</v>
      </c>
      <c r="O287" s="21">
        <f t="shared" si="101"/>
        <v>0</v>
      </c>
    </row>
    <row r="288" spans="1:18" ht="15.75" x14ac:dyDescent="0.2">
      <c r="A288" s="30" t="s">
        <v>226</v>
      </c>
      <c r="B288" s="19" t="s">
        <v>223</v>
      </c>
      <c r="C288" s="19" t="s">
        <v>14</v>
      </c>
      <c r="D288" s="19" t="s">
        <v>222</v>
      </c>
      <c r="E288" s="19" t="s">
        <v>34</v>
      </c>
      <c r="F288" s="19" t="s">
        <v>30</v>
      </c>
      <c r="G288" s="19" t="s">
        <v>65</v>
      </c>
      <c r="H288" s="19" t="s">
        <v>0</v>
      </c>
      <c r="I288" s="19" t="s">
        <v>0</v>
      </c>
      <c r="J288" s="19" t="s">
        <v>0</v>
      </c>
      <c r="K288" s="75"/>
      <c r="L288" s="19" t="s">
        <v>0</v>
      </c>
      <c r="M288" s="21">
        <f>M289+M293</f>
        <v>773208308.63999999</v>
      </c>
      <c r="N288" s="21">
        <f t="shared" ref="N288:O288" si="102">N289+N293</f>
        <v>1230780313.49</v>
      </c>
      <c r="O288" s="21">
        <f t="shared" si="102"/>
        <v>0</v>
      </c>
    </row>
    <row r="289" spans="1:18" s="63" customFormat="1" ht="47.25" x14ac:dyDescent="0.2">
      <c r="A289" s="30" t="s">
        <v>415</v>
      </c>
      <c r="B289" s="19" t="s">
        <v>223</v>
      </c>
      <c r="C289" s="19" t="s">
        <v>14</v>
      </c>
      <c r="D289" s="19" t="s">
        <v>222</v>
      </c>
      <c r="E289" s="19" t="s">
        <v>34</v>
      </c>
      <c r="F289" s="19" t="s">
        <v>30</v>
      </c>
      <c r="G289" s="19" t="s">
        <v>65</v>
      </c>
      <c r="H289" s="19">
        <v>52390</v>
      </c>
      <c r="I289" s="19" t="s">
        <v>0</v>
      </c>
      <c r="J289" s="19" t="s">
        <v>0</v>
      </c>
      <c r="K289" s="75" t="s">
        <v>0</v>
      </c>
      <c r="L289" s="19" t="s">
        <v>0</v>
      </c>
      <c r="M289" s="21">
        <f>M290</f>
        <v>410659798</v>
      </c>
      <c r="N289" s="21">
        <f t="shared" ref="N289:O290" si="103">N290</f>
        <v>663532122</v>
      </c>
      <c r="O289" s="21">
        <f t="shared" si="103"/>
        <v>0</v>
      </c>
      <c r="P289" s="62"/>
      <c r="Q289" s="62"/>
      <c r="R289" s="62"/>
    </row>
    <row r="290" spans="1:18" s="63" customFormat="1" ht="63" x14ac:dyDescent="0.2">
      <c r="A290" s="30" t="s">
        <v>209</v>
      </c>
      <c r="B290" s="19" t="s">
        <v>223</v>
      </c>
      <c r="C290" s="19" t="s">
        <v>14</v>
      </c>
      <c r="D290" s="19" t="s">
        <v>222</v>
      </c>
      <c r="E290" s="19" t="s">
        <v>34</v>
      </c>
      <c r="F290" s="19" t="s">
        <v>30</v>
      </c>
      <c r="G290" s="19" t="s">
        <v>65</v>
      </c>
      <c r="H290" s="19">
        <v>52390</v>
      </c>
      <c r="I290" s="19" t="s">
        <v>203</v>
      </c>
      <c r="J290" s="19" t="s">
        <v>0</v>
      </c>
      <c r="K290" s="75" t="s">
        <v>0</v>
      </c>
      <c r="L290" s="19" t="s">
        <v>0</v>
      </c>
      <c r="M290" s="21">
        <f>M291</f>
        <v>410659798</v>
      </c>
      <c r="N290" s="21">
        <f t="shared" si="103"/>
        <v>663532122</v>
      </c>
      <c r="O290" s="21">
        <f t="shared" si="103"/>
        <v>0</v>
      </c>
      <c r="P290" s="62"/>
      <c r="Q290" s="62"/>
      <c r="R290" s="62"/>
    </row>
    <row r="291" spans="1:18" s="63" customFormat="1" ht="15.75" x14ac:dyDescent="0.2">
      <c r="A291" s="30" t="s">
        <v>172</v>
      </c>
      <c r="B291" s="19" t="s">
        <v>0</v>
      </c>
      <c r="C291" s="19" t="s">
        <v>0</v>
      </c>
      <c r="D291" s="19" t="s">
        <v>0</v>
      </c>
      <c r="E291" s="19" t="s">
        <v>0</v>
      </c>
      <c r="F291" s="19" t="s">
        <v>0</v>
      </c>
      <c r="G291" s="19" t="s">
        <v>0</v>
      </c>
      <c r="H291" s="19" t="s">
        <v>0</v>
      </c>
      <c r="I291" s="19" t="s">
        <v>0</v>
      </c>
      <c r="J291" s="19" t="s">
        <v>0</v>
      </c>
      <c r="K291" s="75" t="s">
        <v>0</v>
      </c>
      <c r="L291" s="19" t="s">
        <v>0</v>
      </c>
      <c r="M291" s="21">
        <f>M292</f>
        <v>410659798</v>
      </c>
      <c r="N291" s="21">
        <f t="shared" ref="N291:O291" si="104">N292</f>
        <v>663532122</v>
      </c>
      <c r="O291" s="21">
        <f t="shared" si="104"/>
        <v>0</v>
      </c>
      <c r="P291" s="62"/>
      <c r="Q291" s="62"/>
      <c r="R291" s="62"/>
    </row>
    <row r="292" spans="1:18" s="65" customFormat="1" ht="31.5" x14ac:dyDescent="0.2">
      <c r="A292" s="83" t="s">
        <v>416</v>
      </c>
      <c r="B292" s="7" t="s">
        <v>223</v>
      </c>
      <c r="C292" s="7" t="s">
        <v>14</v>
      </c>
      <c r="D292" s="7" t="s">
        <v>222</v>
      </c>
      <c r="E292" s="7" t="s">
        <v>34</v>
      </c>
      <c r="F292" s="7" t="s">
        <v>30</v>
      </c>
      <c r="G292" s="7" t="s">
        <v>65</v>
      </c>
      <c r="H292" s="7">
        <v>52390</v>
      </c>
      <c r="I292" s="7" t="s">
        <v>203</v>
      </c>
      <c r="J292" s="8" t="s">
        <v>220</v>
      </c>
      <c r="K292" s="76">
        <v>1225</v>
      </c>
      <c r="L292" s="8">
        <v>2024</v>
      </c>
      <c r="M292" s="77">
        <v>410659798</v>
      </c>
      <c r="N292" s="77">
        <v>663532122</v>
      </c>
      <c r="O292" s="77"/>
      <c r="P292" s="64"/>
      <c r="Q292" s="64"/>
      <c r="R292" s="64"/>
    </row>
    <row r="293" spans="1:18" ht="31.5" x14ac:dyDescent="0.2">
      <c r="A293" s="18" t="s">
        <v>225</v>
      </c>
      <c r="B293" s="19" t="s">
        <v>223</v>
      </c>
      <c r="C293" s="19" t="s">
        <v>14</v>
      </c>
      <c r="D293" s="19" t="s">
        <v>222</v>
      </c>
      <c r="E293" s="19" t="s">
        <v>34</v>
      </c>
      <c r="F293" s="19" t="s">
        <v>30</v>
      </c>
      <c r="G293" s="19" t="s">
        <v>65</v>
      </c>
      <c r="H293" s="19" t="s">
        <v>221</v>
      </c>
      <c r="I293" s="73" t="s">
        <v>0</v>
      </c>
      <c r="J293" s="73" t="s">
        <v>0</v>
      </c>
      <c r="K293" s="74"/>
      <c r="L293" s="73" t="s">
        <v>0</v>
      </c>
      <c r="M293" s="21">
        <f t="shared" si="100"/>
        <v>362548510.63999999</v>
      </c>
      <c r="N293" s="21">
        <f t="shared" si="101"/>
        <v>567248191.49000001</v>
      </c>
      <c r="O293" s="21">
        <f t="shared" si="101"/>
        <v>0</v>
      </c>
    </row>
    <row r="294" spans="1:18" ht="63" x14ac:dyDescent="0.2">
      <c r="A294" s="18" t="s">
        <v>209</v>
      </c>
      <c r="B294" s="19" t="s">
        <v>223</v>
      </c>
      <c r="C294" s="19" t="s">
        <v>14</v>
      </c>
      <c r="D294" s="19" t="s">
        <v>222</v>
      </c>
      <c r="E294" s="19" t="s">
        <v>34</v>
      </c>
      <c r="F294" s="19" t="s">
        <v>30</v>
      </c>
      <c r="G294" s="19" t="s">
        <v>65</v>
      </c>
      <c r="H294" s="19" t="s">
        <v>221</v>
      </c>
      <c r="I294" s="19" t="s">
        <v>203</v>
      </c>
      <c r="J294" s="19" t="s">
        <v>0</v>
      </c>
      <c r="K294" s="75"/>
      <c r="L294" s="19" t="s">
        <v>0</v>
      </c>
      <c r="M294" s="21">
        <f t="shared" si="100"/>
        <v>362548510.63999999</v>
      </c>
      <c r="N294" s="21">
        <f t="shared" si="101"/>
        <v>567248191.49000001</v>
      </c>
      <c r="O294" s="21">
        <f t="shared" si="101"/>
        <v>0</v>
      </c>
    </row>
    <row r="295" spans="1:18" ht="15.75" x14ac:dyDescent="0.2">
      <c r="A295" s="18" t="s">
        <v>172</v>
      </c>
      <c r="B295" s="80" t="s">
        <v>0</v>
      </c>
      <c r="C295" s="80" t="s">
        <v>0</v>
      </c>
      <c r="D295" s="80" t="s">
        <v>0</v>
      </c>
      <c r="E295" s="80" t="s">
        <v>0</v>
      </c>
      <c r="F295" s="80" t="s">
        <v>0</v>
      </c>
      <c r="G295" s="80" t="s">
        <v>0</v>
      </c>
      <c r="H295" s="80" t="s">
        <v>0</v>
      </c>
      <c r="I295" s="80" t="s">
        <v>0</v>
      </c>
      <c r="J295" s="80" t="s">
        <v>0</v>
      </c>
      <c r="K295" s="81"/>
      <c r="L295" s="80" t="s">
        <v>0</v>
      </c>
      <c r="M295" s="21">
        <f t="shared" si="100"/>
        <v>362548510.63999999</v>
      </c>
      <c r="N295" s="21">
        <f t="shared" si="101"/>
        <v>567248191.49000001</v>
      </c>
      <c r="O295" s="21">
        <f t="shared" si="101"/>
        <v>0</v>
      </c>
    </row>
    <row r="296" spans="1:18" ht="31.5" x14ac:dyDescent="0.2">
      <c r="A296" s="16" t="s">
        <v>224</v>
      </c>
      <c r="B296" s="7" t="s">
        <v>223</v>
      </c>
      <c r="C296" s="7" t="s">
        <v>14</v>
      </c>
      <c r="D296" s="7" t="s">
        <v>222</v>
      </c>
      <c r="E296" s="7" t="s">
        <v>34</v>
      </c>
      <c r="F296" s="7" t="s">
        <v>30</v>
      </c>
      <c r="G296" s="7" t="s">
        <v>65</v>
      </c>
      <c r="H296" s="7" t="s">
        <v>221</v>
      </c>
      <c r="I296" s="7" t="s">
        <v>203</v>
      </c>
      <c r="J296" s="8" t="s">
        <v>220</v>
      </c>
      <c r="K296" s="76">
        <v>1225</v>
      </c>
      <c r="L296" s="8" t="s">
        <v>55</v>
      </c>
      <c r="M296" s="77">
        <v>362548510.63999999</v>
      </c>
      <c r="N296" s="77">
        <v>567248191.49000001</v>
      </c>
      <c r="O296" s="77">
        <v>0</v>
      </c>
      <c r="P296" s="31">
        <f>(M296+N296)/0.99</f>
        <v>939188588.01010096</v>
      </c>
    </row>
    <row r="297" spans="1:18" ht="31.5" x14ac:dyDescent="0.2">
      <c r="A297" s="18" t="s">
        <v>189</v>
      </c>
      <c r="B297" s="19" t="s">
        <v>223</v>
      </c>
      <c r="C297" s="19" t="s">
        <v>17</v>
      </c>
      <c r="D297" s="19"/>
      <c r="E297" s="19"/>
      <c r="F297" s="19"/>
      <c r="G297" s="19"/>
      <c r="H297" s="73"/>
      <c r="I297" s="73"/>
      <c r="J297" s="73"/>
      <c r="K297" s="74"/>
      <c r="L297" s="73"/>
      <c r="M297" s="21">
        <f>M298</f>
        <v>0</v>
      </c>
      <c r="N297" s="21">
        <f t="shared" ref="N297:O300" si="105">N298</f>
        <v>869450500</v>
      </c>
      <c r="O297" s="21">
        <f t="shared" si="105"/>
        <v>869450500</v>
      </c>
    </row>
    <row r="298" spans="1:18" ht="63" x14ac:dyDescent="0.2">
      <c r="A298" s="18" t="s">
        <v>393</v>
      </c>
      <c r="B298" s="19" t="s">
        <v>223</v>
      </c>
      <c r="C298" s="19" t="s">
        <v>17</v>
      </c>
      <c r="D298" s="19" t="s">
        <v>50</v>
      </c>
      <c r="E298" s="19"/>
      <c r="F298" s="19"/>
      <c r="G298" s="19"/>
      <c r="H298" s="73"/>
      <c r="I298" s="73"/>
      <c r="J298" s="73"/>
      <c r="K298" s="74"/>
      <c r="L298" s="73"/>
      <c r="M298" s="21">
        <f>M299</f>
        <v>0</v>
      </c>
      <c r="N298" s="21">
        <f t="shared" si="105"/>
        <v>869450500</v>
      </c>
      <c r="O298" s="21">
        <f t="shared" si="105"/>
        <v>869450500</v>
      </c>
    </row>
    <row r="299" spans="1:18" ht="31.5" x14ac:dyDescent="0.2">
      <c r="A299" s="18" t="s">
        <v>33</v>
      </c>
      <c r="B299" s="19" t="s">
        <v>223</v>
      </c>
      <c r="C299" s="19" t="s">
        <v>17</v>
      </c>
      <c r="D299" s="19" t="s">
        <v>50</v>
      </c>
      <c r="E299" s="19" t="s">
        <v>34</v>
      </c>
      <c r="F299" s="19" t="s">
        <v>0</v>
      </c>
      <c r="G299" s="19" t="s">
        <v>0</v>
      </c>
      <c r="H299" s="73" t="s">
        <v>0</v>
      </c>
      <c r="I299" s="73" t="s">
        <v>0</v>
      </c>
      <c r="J299" s="73" t="s">
        <v>0</v>
      </c>
      <c r="K299" s="74"/>
      <c r="L299" s="73" t="s">
        <v>0</v>
      </c>
      <c r="M299" s="21">
        <f>M300</f>
        <v>0</v>
      </c>
      <c r="N299" s="21">
        <f t="shared" si="105"/>
        <v>869450500</v>
      </c>
      <c r="O299" s="21">
        <f t="shared" si="105"/>
        <v>869450500</v>
      </c>
    </row>
    <row r="300" spans="1:18" ht="15.75" x14ac:dyDescent="0.2">
      <c r="A300" s="30" t="s">
        <v>227</v>
      </c>
      <c r="B300" s="19" t="s">
        <v>223</v>
      </c>
      <c r="C300" s="19" t="s">
        <v>17</v>
      </c>
      <c r="D300" s="19" t="s">
        <v>50</v>
      </c>
      <c r="E300" s="19" t="s">
        <v>34</v>
      </c>
      <c r="F300" s="19" t="s">
        <v>30</v>
      </c>
      <c r="G300" s="19" t="s">
        <v>0</v>
      </c>
      <c r="H300" s="19" t="s">
        <v>0</v>
      </c>
      <c r="I300" s="19" t="s">
        <v>0</v>
      </c>
      <c r="J300" s="19" t="s">
        <v>0</v>
      </c>
      <c r="K300" s="75"/>
      <c r="L300" s="19" t="s">
        <v>0</v>
      </c>
      <c r="M300" s="21">
        <f>M301</f>
        <v>0</v>
      </c>
      <c r="N300" s="21">
        <f t="shared" si="105"/>
        <v>869450500</v>
      </c>
      <c r="O300" s="21">
        <f t="shared" si="105"/>
        <v>869450500</v>
      </c>
    </row>
    <row r="301" spans="1:18" ht="15.75" x14ac:dyDescent="0.2">
      <c r="A301" s="30" t="s">
        <v>226</v>
      </c>
      <c r="B301" s="19" t="s">
        <v>223</v>
      </c>
      <c r="C301" s="19" t="s">
        <v>17</v>
      </c>
      <c r="D301" s="19" t="s">
        <v>50</v>
      </c>
      <c r="E301" s="19" t="s">
        <v>34</v>
      </c>
      <c r="F301" s="19" t="s">
        <v>30</v>
      </c>
      <c r="G301" s="19" t="s">
        <v>65</v>
      </c>
      <c r="H301" s="19" t="s">
        <v>0</v>
      </c>
      <c r="I301" s="19" t="s">
        <v>0</v>
      </c>
      <c r="J301" s="19" t="s">
        <v>0</v>
      </c>
      <c r="K301" s="75"/>
      <c r="L301" s="19" t="s">
        <v>0</v>
      </c>
      <c r="M301" s="21">
        <f>M302+M306</f>
        <v>0</v>
      </c>
      <c r="N301" s="21">
        <f t="shared" ref="N301:O301" si="106">N302+N306</f>
        <v>869450500</v>
      </c>
      <c r="O301" s="21">
        <f t="shared" si="106"/>
        <v>869450500</v>
      </c>
    </row>
    <row r="302" spans="1:18" ht="173.25" x14ac:dyDescent="0.2">
      <c r="A302" s="18" t="s">
        <v>407</v>
      </c>
      <c r="B302" s="19" t="s">
        <v>223</v>
      </c>
      <c r="C302" s="19" t="s">
        <v>17</v>
      </c>
      <c r="D302" s="19" t="s">
        <v>50</v>
      </c>
      <c r="E302" s="19" t="s">
        <v>34</v>
      </c>
      <c r="F302" s="19" t="s">
        <v>30</v>
      </c>
      <c r="G302" s="19" t="s">
        <v>65</v>
      </c>
      <c r="H302" s="19" t="s">
        <v>232</v>
      </c>
      <c r="I302" s="73" t="s">
        <v>0</v>
      </c>
      <c r="J302" s="73" t="s">
        <v>0</v>
      </c>
      <c r="K302" s="74"/>
      <c r="L302" s="73" t="s">
        <v>0</v>
      </c>
      <c r="M302" s="21">
        <f>M303</f>
        <v>0</v>
      </c>
      <c r="N302" s="21">
        <f t="shared" ref="N302:O304" si="107">N303</f>
        <v>691193500</v>
      </c>
      <c r="O302" s="21">
        <f t="shared" si="107"/>
        <v>691193500</v>
      </c>
    </row>
    <row r="303" spans="1:18" ht="63" x14ac:dyDescent="0.2">
      <c r="A303" s="18" t="s">
        <v>209</v>
      </c>
      <c r="B303" s="19" t="s">
        <v>223</v>
      </c>
      <c r="C303" s="19" t="s">
        <v>17</v>
      </c>
      <c r="D303" s="19" t="s">
        <v>50</v>
      </c>
      <c r="E303" s="19" t="s">
        <v>34</v>
      </c>
      <c r="F303" s="19" t="s">
        <v>30</v>
      </c>
      <c r="G303" s="19" t="s">
        <v>65</v>
      </c>
      <c r="H303" s="19" t="s">
        <v>232</v>
      </c>
      <c r="I303" s="19" t="s">
        <v>203</v>
      </c>
      <c r="J303" s="19" t="s">
        <v>0</v>
      </c>
      <c r="K303" s="75"/>
      <c r="L303" s="19" t="s">
        <v>0</v>
      </c>
      <c r="M303" s="21">
        <f>M304</f>
        <v>0</v>
      </c>
      <c r="N303" s="21">
        <f t="shared" si="107"/>
        <v>691193500</v>
      </c>
      <c r="O303" s="21">
        <f t="shared" si="107"/>
        <v>691193500</v>
      </c>
    </row>
    <row r="304" spans="1:18" ht="15.75" x14ac:dyDescent="0.2">
      <c r="A304" s="18" t="s">
        <v>172</v>
      </c>
      <c r="B304" s="80" t="s">
        <v>0</v>
      </c>
      <c r="C304" s="80" t="s">
        <v>0</v>
      </c>
      <c r="D304" s="80" t="s">
        <v>0</v>
      </c>
      <c r="E304" s="80" t="s">
        <v>0</v>
      </c>
      <c r="F304" s="80" t="s">
        <v>0</v>
      </c>
      <c r="G304" s="80" t="s">
        <v>0</v>
      </c>
      <c r="H304" s="80" t="s">
        <v>0</v>
      </c>
      <c r="I304" s="80" t="s">
        <v>0</v>
      </c>
      <c r="J304" s="80" t="s">
        <v>0</v>
      </c>
      <c r="K304" s="81"/>
      <c r="L304" s="80" t="s">
        <v>0</v>
      </c>
      <c r="M304" s="21">
        <f>M305</f>
        <v>0</v>
      </c>
      <c r="N304" s="21">
        <f t="shared" si="107"/>
        <v>691193500</v>
      </c>
      <c r="O304" s="21">
        <f t="shared" si="107"/>
        <v>691193500</v>
      </c>
    </row>
    <row r="305" spans="1:16" ht="47.25" x14ac:dyDescent="0.2">
      <c r="A305" s="16" t="s">
        <v>230</v>
      </c>
      <c r="B305" s="7" t="s">
        <v>223</v>
      </c>
      <c r="C305" s="7" t="s">
        <v>17</v>
      </c>
      <c r="D305" s="7" t="s">
        <v>50</v>
      </c>
      <c r="E305" s="7" t="s">
        <v>34</v>
      </c>
      <c r="F305" s="7" t="s">
        <v>30</v>
      </c>
      <c r="G305" s="7" t="s">
        <v>65</v>
      </c>
      <c r="H305" s="7" t="s">
        <v>232</v>
      </c>
      <c r="I305" s="7" t="s">
        <v>203</v>
      </c>
      <c r="J305" s="8" t="s">
        <v>220</v>
      </c>
      <c r="K305" s="76">
        <v>1650</v>
      </c>
      <c r="L305" s="8" t="s">
        <v>113</v>
      </c>
      <c r="M305" s="77">
        <v>0</v>
      </c>
      <c r="N305" s="77">
        <v>691193500</v>
      </c>
      <c r="O305" s="77">
        <v>691193500</v>
      </c>
    </row>
    <row r="306" spans="1:16" ht="189" x14ac:dyDescent="0.2">
      <c r="A306" s="18" t="s">
        <v>231</v>
      </c>
      <c r="B306" s="19" t="s">
        <v>223</v>
      </c>
      <c r="C306" s="19" t="s">
        <v>17</v>
      </c>
      <c r="D306" s="19" t="s">
        <v>50</v>
      </c>
      <c r="E306" s="19" t="s">
        <v>34</v>
      </c>
      <c r="F306" s="19" t="s">
        <v>30</v>
      </c>
      <c r="G306" s="19" t="s">
        <v>65</v>
      </c>
      <c r="H306" s="19" t="s">
        <v>229</v>
      </c>
      <c r="I306" s="73" t="s">
        <v>0</v>
      </c>
      <c r="J306" s="73" t="s">
        <v>0</v>
      </c>
      <c r="K306" s="74"/>
      <c r="L306" s="73" t="s">
        <v>0</v>
      </c>
      <c r="M306" s="21">
        <f>M307</f>
        <v>0</v>
      </c>
      <c r="N306" s="21">
        <f t="shared" ref="N306:O307" si="108">N307</f>
        <v>178257000</v>
      </c>
      <c r="O306" s="21">
        <f t="shared" si="108"/>
        <v>178257000</v>
      </c>
    </row>
    <row r="307" spans="1:16" ht="63" x14ac:dyDescent="0.2">
      <c r="A307" s="18" t="s">
        <v>209</v>
      </c>
      <c r="B307" s="19" t="s">
        <v>223</v>
      </c>
      <c r="C307" s="19" t="s">
        <v>17</v>
      </c>
      <c r="D307" s="19" t="s">
        <v>50</v>
      </c>
      <c r="E307" s="19" t="s">
        <v>34</v>
      </c>
      <c r="F307" s="19" t="s">
        <v>30</v>
      </c>
      <c r="G307" s="19" t="s">
        <v>65</v>
      </c>
      <c r="H307" s="19" t="s">
        <v>229</v>
      </c>
      <c r="I307" s="19" t="s">
        <v>203</v>
      </c>
      <c r="J307" s="19" t="s">
        <v>0</v>
      </c>
      <c r="K307" s="75"/>
      <c r="L307" s="19" t="s">
        <v>0</v>
      </c>
      <c r="M307" s="21">
        <f>M308</f>
        <v>0</v>
      </c>
      <c r="N307" s="21">
        <f t="shared" si="108"/>
        <v>178257000</v>
      </c>
      <c r="O307" s="21">
        <f t="shared" si="108"/>
        <v>178257000</v>
      </c>
    </row>
    <row r="308" spans="1:16" ht="15.75" x14ac:dyDescent="0.2">
      <c r="A308" s="18" t="s">
        <v>172</v>
      </c>
      <c r="B308" s="80" t="s">
        <v>0</v>
      </c>
      <c r="C308" s="80" t="s">
        <v>0</v>
      </c>
      <c r="D308" s="80" t="s">
        <v>0</v>
      </c>
      <c r="E308" s="80" t="s">
        <v>0</v>
      </c>
      <c r="F308" s="80" t="s">
        <v>0</v>
      </c>
      <c r="G308" s="80" t="s">
        <v>0</v>
      </c>
      <c r="H308" s="80" t="s">
        <v>0</v>
      </c>
      <c r="I308" s="80" t="s">
        <v>0</v>
      </c>
      <c r="J308" s="80" t="s">
        <v>0</v>
      </c>
      <c r="K308" s="81"/>
      <c r="L308" s="80" t="s">
        <v>0</v>
      </c>
      <c r="M308" s="21">
        <f>M309</f>
        <v>0</v>
      </c>
      <c r="N308" s="21">
        <f t="shared" ref="N308:O308" si="109">N309</f>
        <v>178257000</v>
      </c>
      <c r="O308" s="21">
        <f t="shared" si="109"/>
        <v>178257000</v>
      </c>
    </row>
    <row r="309" spans="1:16" ht="47.25" x14ac:dyDescent="0.2">
      <c r="A309" s="16" t="s">
        <v>230</v>
      </c>
      <c r="B309" s="7" t="s">
        <v>223</v>
      </c>
      <c r="C309" s="7" t="s">
        <v>17</v>
      </c>
      <c r="D309" s="7" t="s">
        <v>50</v>
      </c>
      <c r="E309" s="7" t="s">
        <v>34</v>
      </c>
      <c r="F309" s="7" t="s">
        <v>30</v>
      </c>
      <c r="G309" s="7" t="s">
        <v>65</v>
      </c>
      <c r="H309" s="7" t="s">
        <v>229</v>
      </c>
      <c r="I309" s="7" t="s">
        <v>203</v>
      </c>
      <c r="J309" s="8" t="s">
        <v>220</v>
      </c>
      <c r="K309" s="76">
        <v>1650</v>
      </c>
      <c r="L309" s="8" t="s">
        <v>113</v>
      </c>
      <c r="M309" s="77">
        <v>0</v>
      </c>
      <c r="N309" s="77">
        <v>178257000</v>
      </c>
      <c r="O309" s="77">
        <v>178257000</v>
      </c>
    </row>
    <row r="310" spans="1:16" ht="31.5" x14ac:dyDescent="0.2">
      <c r="A310" s="18" t="s">
        <v>122</v>
      </c>
      <c r="B310" s="19" t="s">
        <v>123</v>
      </c>
      <c r="C310" s="19" t="s">
        <v>0</v>
      </c>
      <c r="D310" s="19" t="s">
        <v>0</v>
      </c>
      <c r="E310" s="19" t="s">
        <v>0</v>
      </c>
      <c r="F310" s="19" t="s">
        <v>0</v>
      </c>
      <c r="G310" s="19" t="s">
        <v>0</v>
      </c>
      <c r="H310" s="73" t="s">
        <v>0</v>
      </c>
      <c r="I310" s="73" t="s">
        <v>0</v>
      </c>
      <c r="J310" s="73" t="s">
        <v>0</v>
      </c>
      <c r="K310" s="74"/>
      <c r="L310" s="73" t="s">
        <v>0</v>
      </c>
      <c r="M310" s="21">
        <f>M311</f>
        <v>140000000</v>
      </c>
      <c r="N310" s="21">
        <f t="shared" ref="N310:O310" si="110">N311</f>
        <v>227520597.98000002</v>
      </c>
      <c r="O310" s="21">
        <f t="shared" si="110"/>
        <v>215000000</v>
      </c>
      <c r="P310" s="31">
        <f>M310+'Недвижимость мун.'!M7</f>
        <v>199079059</v>
      </c>
    </row>
    <row r="311" spans="1:16" ht="31.5" x14ac:dyDescent="0.2">
      <c r="A311" s="18" t="s">
        <v>190</v>
      </c>
      <c r="B311" s="19" t="s">
        <v>123</v>
      </c>
      <c r="C311" s="19" t="s">
        <v>14</v>
      </c>
      <c r="D311" s="19" t="s">
        <v>0</v>
      </c>
      <c r="E311" s="19" t="s">
        <v>0</v>
      </c>
      <c r="F311" s="19" t="s">
        <v>0</v>
      </c>
      <c r="G311" s="19" t="s">
        <v>0</v>
      </c>
      <c r="H311" s="73" t="s">
        <v>0</v>
      </c>
      <c r="I311" s="73" t="s">
        <v>0</v>
      </c>
      <c r="J311" s="73" t="s">
        <v>0</v>
      </c>
      <c r="K311" s="74"/>
      <c r="L311" s="73" t="s">
        <v>0</v>
      </c>
      <c r="M311" s="21">
        <f>M312</f>
        <v>140000000</v>
      </c>
      <c r="N311" s="21">
        <f t="shared" ref="N311:O314" si="111">N312</f>
        <v>227520597.98000002</v>
      </c>
      <c r="O311" s="21">
        <f t="shared" si="111"/>
        <v>215000000</v>
      </c>
    </row>
    <row r="312" spans="1:16" ht="31.5" x14ac:dyDescent="0.2">
      <c r="A312" s="18" t="s">
        <v>124</v>
      </c>
      <c r="B312" s="19" t="s">
        <v>123</v>
      </c>
      <c r="C312" s="19" t="s">
        <v>14</v>
      </c>
      <c r="D312" s="19" t="s">
        <v>125</v>
      </c>
      <c r="E312" s="19" t="s">
        <v>0</v>
      </c>
      <c r="F312" s="19" t="s">
        <v>0</v>
      </c>
      <c r="G312" s="19" t="s">
        <v>0</v>
      </c>
      <c r="H312" s="73" t="s">
        <v>0</v>
      </c>
      <c r="I312" s="73" t="s">
        <v>0</v>
      </c>
      <c r="J312" s="73" t="s">
        <v>0</v>
      </c>
      <c r="K312" s="74"/>
      <c r="L312" s="73" t="s">
        <v>0</v>
      </c>
      <c r="M312" s="21">
        <f>M313</f>
        <v>140000000</v>
      </c>
      <c r="N312" s="21">
        <f t="shared" si="111"/>
        <v>227520597.98000002</v>
      </c>
      <c r="O312" s="21">
        <f t="shared" si="111"/>
        <v>215000000</v>
      </c>
    </row>
    <row r="313" spans="1:16" ht="31.5" x14ac:dyDescent="0.2">
      <c r="A313" s="18" t="s">
        <v>33</v>
      </c>
      <c r="B313" s="19" t="s">
        <v>123</v>
      </c>
      <c r="C313" s="19" t="s">
        <v>14</v>
      </c>
      <c r="D313" s="19" t="s">
        <v>125</v>
      </c>
      <c r="E313" s="19" t="s">
        <v>34</v>
      </c>
      <c r="F313" s="19" t="s">
        <v>0</v>
      </c>
      <c r="G313" s="19" t="s">
        <v>0</v>
      </c>
      <c r="H313" s="73" t="s">
        <v>0</v>
      </c>
      <c r="I313" s="73" t="s">
        <v>0</v>
      </c>
      <c r="J313" s="73" t="s">
        <v>0</v>
      </c>
      <c r="K313" s="74"/>
      <c r="L313" s="73" t="s">
        <v>0</v>
      </c>
      <c r="M313" s="21">
        <f>M314</f>
        <v>140000000</v>
      </c>
      <c r="N313" s="21">
        <f t="shared" si="111"/>
        <v>227520597.98000002</v>
      </c>
      <c r="O313" s="21">
        <f t="shared" si="111"/>
        <v>215000000</v>
      </c>
    </row>
    <row r="314" spans="1:16" ht="15.75" x14ac:dyDescent="0.2">
      <c r="A314" s="30" t="s">
        <v>126</v>
      </c>
      <c r="B314" s="19" t="s">
        <v>123</v>
      </c>
      <c r="C314" s="19" t="s">
        <v>14</v>
      </c>
      <c r="D314" s="19" t="s">
        <v>125</v>
      </c>
      <c r="E314" s="19" t="s">
        <v>34</v>
      </c>
      <c r="F314" s="19" t="s">
        <v>23</v>
      </c>
      <c r="G314" s="19" t="s">
        <v>0</v>
      </c>
      <c r="H314" s="19" t="s">
        <v>0</v>
      </c>
      <c r="I314" s="19" t="s">
        <v>0</v>
      </c>
      <c r="J314" s="19" t="s">
        <v>0</v>
      </c>
      <c r="K314" s="75"/>
      <c r="L314" s="19" t="s">
        <v>0</v>
      </c>
      <c r="M314" s="21">
        <f>M315</f>
        <v>140000000</v>
      </c>
      <c r="N314" s="21">
        <f t="shared" si="111"/>
        <v>227520597.98000002</v>
      </c>
      <c r="O314" s="21">
        <f t="shared" si="111"/>
        <v>215000000</v>
      </c>
    </row>
    <row r="315" spans="1:16" ht="15.75" x14ac:dyDescent="0.2">
      <c r="A315" s="30" t="s">
        <v>127</v>
      </c>
      <c r="B315" s="19" t="s">
        <v>123</v>
      </c>
      <c r="C315" s="19" t="s">
        <v>14</v>
      </c>
      <c r="D315" s="19" t="s">
        <v>125</v>
      </c>
      <c r="E315" s="19" t="s">
        <v>34</v>
      </c>
      <c r="F315" s="19" t="s">
        <v>23</v>
      </c>
      <c r="G315" s="19" t="s">
        <v>65</v>
      </c>
      <c r="H315" s="19" t="s">
        <v>0</v>
      </c>
      <c r="I315" s="19" t="s">
        <v>0</v>
      </c>
      <c r="J315" s="19" t="s">
        <v>0</v>
      </c>
      <c r="K315" s="75"/>
      <c r="L315" s="19" t="s">
        <v>0</v>
      </c>
      <c r="M315" s="21">
        <f>M316+M322</f>
        <v>140000000</v>
      </c>
      <c r="N315" s="21">
        <f t="shared" ref="N315:O315" si="112">N316+N322</f>
        <v>227520597.98000002</v>
      </c>
      <c r="O315" s="21">
        <f t="shared" si="112"/>
        <v>215000000</v>
      </c>
    </row>
    <row r="316" spans="1:16" ht="47.25" x14ac:dyDescent="0.2">
      <c r="A316" s="18" t="s">
        <v>219</v>
      </c>
      <c r="B316" s="19" t="s">
        <v>123</v>
      </c>
      <c r="C316" s="19" t="s">
        <v>14</v>
      </c>
      <c r="D316" s="19" t="s">
        <v>125</v>
      </c>
      <c r="E316" s="19" t="s">
        <v>34</v>
      </c>
      <c r="F316" s="19" t="s">
        <v>23</v>
      </c>
      <c r="G316" s="19" t="s">
        <v>65</v>
      </c>
      <c r="H316" s="19" t="s">
        <v>215</v>
      </c>
      <c r="I316" s="73" t="s">
        <v>0</v>
      </c>
      <c r="J316" s="73" t="s">
        <v>0</v>
      </c>
      <c r="K316" s="74"/>
      <c r="L316" s="73" t="s">
        <v>0</v>
      </c>
      <c r="M316" s="21">
        <f>M317</f>
        <v>140000000</v>
      </c>
      <c r="N316" s="21">
        <f t="shared" ref="N316:O316" si="113">N317</f>
        <v>145000000</v>
      </c>
      <c r="O316" s="21">
        <f t="shared" si="113"/>
        <v>215000000</v>
      </c>
    </row>
    <row r="317" spans="1:16" ht="63" x14ac:dyDescent="0.2">
      <c r="A317" s="18" t="s">
        <v>209</v>
      </c>
      <c r="B317" s="19" t="s">
        <v>123</v>
      </c>
      <c r="C317" s="19" t="s">
        <v>14</v>
      </c>
      <c r="D317" s="19" t="s">
        <v>125</v>
      </c>
      <c r="E317" s="19" t="s">
        <v>34</v>
      </c>
      <c r="F317" s="19" t="s">
        <v>23</v>
      </c>
      <c r="G317" s="19" t="s">
        <v>65</v>
      </c>
      <c r="H317" s="19" t="s">
        <v>215</v>
      </c>
      <c r="I317" s="19" t="s">
        <v>203</v>
      </c>
      <c r="J317" s="19" t="s">
        <v>0</v>
      </c>
      <c r="K317" s="75"/>
      <c r="L317" s="19" t="s">
        <v>0</v>
      </c>
      <c r="M317" s="21">
        <f>M318+M320</f>
        <v>140000000</v>
      </c>
      <c r="N317" s="21">
        <f t="shared" ref="N317:O317" si="114">N318+N320</f>
        <v>145000000</v>
      </c>
      <c r="O317" s="21">
        <f t="shared" si="114"/>
        <v>215000000</v>
      </c>
    </row>
    <row r="318" spans="1:16" ht="15.75" x14ac:dyDescent="0.2">
      <c r="A318" s="18" t="s">
        <v>172</v>
      </c>
      <c r="B318" s="80" t="s">
        <v>0</v>
      </c>
      <c r="C318" s="80" t="s">
        <v>0</v>
      </c>
      <c r="D318" s="80" t="s">
        <v>0</v>
      </c>
      <c r="E318" s="80" t="s">
        <v>0</v>
      </c>
      <c r="F318" s="80" t="s">
        <v>0</v>
      </c>
      <c r="G318" s="80" t="s">
        <v>0</v>
      </c>
      <c r="H318" s="80" t="s">
        <v>0</v>
      </c>
      <c r="I318" s="80" t="s">
        <v>0</v>
      </c>
      <c r="J318" s="80" t="s">
        <v>0</v>
      </c>
      <c r="K318" s="81"/>
      <c r="L318" s="80" t="s">
        <v>0</v>
      </c>
      <c r="M318" s="21">
        <f>M319</f>
        <v>60000000</v>
      </c>
      <c r="N318" s="21">
        <f t="shared" ref="N318:O318" si="115">N319</f>
        <v>60000000</v>
      </c>
      <c r="O318" s="21">
        <f t="shared" si="115"/>
        <v>120000000</v>
      </c>
    </row>
    <row r="319" spans="1:16" ht="31.5" x14ac:dyDescent="0.2">
      <c r="A319" s="16" t="s">
        <v>218</v>
      </c>
      <c r="B319" s="7" t="s">
        <v>123</v>
      </c>
      <c r="C319" s="7" t="s">
        <v>14</v>
      </c>
      <c r="D319" s="7" t="s">
        <v>125</v>
      </c>
      <c r="E319" s="7" t="s">
        <v>34</v>
      </c>
      <c r="F319" s="7" t="s">
        <v>23</v>
      </c>
      <c r="G319" s="7" t="s">
        <v>65</v>
      </c>
      <c r="H319" s="7" t="s">
        <v>215</v>
      </c>
      <c r="I319" s="7" t="s">
        <v>203</v>
      </c>
      <c r="J319" s="8" t="s">
        <v>129</v>
      </c>
      <c r="K319" s="76">
        <v>120</v>
      </c>
      <c r="L319" s="8" t="s">
        <v>113</v>
      </c>
      <c r="M319" s="77">
        <v>60000000</v>
      </c>
      <c r="N319" s="77">
        <v>60000000</v>
      </c>
      <c r="O319" s="77">
        <v>120000000</v>
      </c>
    </row>
    <row r="320" spans="1:16" ht="15.75" x14ac:dyDescent="0.2">
      <c r="A320" s="18" t="s">
        <v>380</v>
      </c>
      <c r="B320" s="80" t="s">
        <v>0</v>
      </c>
      <c r="C320" s="80" t="s">
        <v>0</v>
      </c>
      <c r="D320" s="80" t="s">
        <v>0</v>
      </c>
      <c r="E320" s="80" t="s">
        <v>0</v>
      </c>
      <c r="F320" s="80" t="s">
        <v>0</v>
      </c>
      <c r="G320" s="80" t="s">
        <v>0</v>
      </c>
      <c r="H320" s="80" t="s">
        <v>0</v>
      </c>
      <c r="I320" s="80" t="s">
        <v>0</v>
      </c>
      <c r="J320" s="80" t="s">
        <v>0</v>
      </c>
      <c r="K320" s="81"/>
      <c r="L320" s="80" t="s">
        <v>0</v>
      </c>
      <c r="M320" s="21">
        <f>M321</f>
        <v>80000000</v>
      </c>
      <c r="N320" s="21">
        <f t="shared" ref="N320:O320" si="116">N321</f>
        <v>85000000</v>
      </c>
      <c r="O320" s="21">
        <f t="shared" si="116"/>
        <v>95000000</v>
      </c>
    </row>
    <row r="321" spans="1:16" ht="47.25" x14ac:dyDescent="0.2">
      <c r="A321" s="16" t="s">
        <v>216</v>
      </c>
      <c r="B321" s="7" t="s">
        <v>123</v>
      </c>
      <c r="C321" s="7" t="s">
        <v>14</v>
      </c>
      <c r="D321" s="7" t="s">
        <v>125</v>
      </c>
      <c r="E321" s="7" t="s">
        <v>34</v>
      </c>
      <c r="F321" s="7" t="s">
        <v>23</v>
      </c>
      <c r="G321" s="7" t="s">
        <v>65</v>
      </c>
      <c r="H321" s="7" t="s">
        <v>215</v>
      </c>
      <c r="I321" s="7" t="s">
        <v>203</v>
      </c>
      <c r="J321" s="8" t="s">
        <v>129</v>
      </c>
      <c r="K321" s="76">
        <v>80</v>
      </c>
      <c r="L321" s="8" t="s">
        <v>113</v>
      </c>
      <c r="M321" s="77">
        <v>80000000</v>
      </c>
      <c r="N321" s="77">
        <v>85000000</v>
      </c>
      <c r="O321" s="77">
        <v>95000000</v>
      </c>
    </row>
    <row r="322" spans="1:16" ht="94.5" x14ac:dyDescent="0.2">
      <c r="A322" s="18" t="s">
        <v>131</v>
      </c>
      <c r="B322" s="19" t="s">
        <v>123</v>
      </c>
      <c r="C322" s="19" t="s">
        <v>14</v>
      </c>
      <c r="D322" s="19" t="s">
        <v>125</v>
      </c>
      <c r="E322" s="19" t="s">
        <v>34</v>
      </c>
      <c r="F322" s="19" t="s">
        <v>23</v>
      </c>
      <c r="G322" s="19" t="s">
        <v>65</v>
      </c>
      <c r="H322" s="19" t="s">
        <v>132</v>
      </c>
      <c r="I322" s="73" t="s">
        <v>0</v>
      </c>
      <c r="J322" s="73" t="s">
        <v>0</v>
      </c>
      <c r="K322" s="74"/>
      <c r="L322" s="73" t="s">
        <v>0</v>
      </c>
      <c r="M322" s="21">
        <f>M323</f>
        <v>0</v>
      </c>
      <c r="N322" s="21">
        <f t="shared" ref="N322:O324" si="117">N323</f>
        <v>82520597.980000004</v>
      </c>
      <c r="O322" s="21">
        <f t="shared" si="117"/>
        <v>0</v>
      </c>
    </row>
    <row r="323" spans="1:16" ht="63" x14ac:dyDescent="0.2">
      <c r="A323" s="18" t="s">
        <v>209</v>
      </c>
      <c r="B323" s="19" t="s">
        <v>123</v>
      </c>
      <c r="C323" s="19" t="s">
        <v>14</v>
      </c>
      <c r="D323" s="19" t="s">
        <v>125</v>
      </c>
      <c r="E323" s="19" t="s">
        <v>34</v>
      </c>
      <c r="F323" s="19" t="s">
        <v>23</v>
      </c>
      <c r="G323" s="19" t="s">
        <v>65</v>
      </c>
      <c r="H323" s="19" t="s">
        <v>132</v>
      </c>
      <c r="I323" s="19" t="s">
        <v>203</v>
      </c>
      <c r="J323" s="19" t="s">
        <v>0</v>
      </c>
      <c r="K323" s="75"/>
      <c r="L323" s="19" t="s">
        <v>0</v>
      </c>
      <c r="M323" s="21">
        <f>M324</f>
        <v>0</v>
      </c>
      <c r="N323" s="21">
        <f t="shared" si="117"/>
        <v>82520597.980000004</v>
      </c>
      <c r="O323" s="21">
        <f t="shared" si="117"/>
        <v>0</v>
      </c>
    </row>
    <row r="324" spans="1:16" ht="47.25" x14ac:dyDescent="0.2">
      <c r="A324" s="18" t="s">
        <v>214</v>
      </c>
      <c r="B324" s="80" t="s">
        <v>0</v>
      </c>
      <c r="C324" s="80" t="s">
        <v>0</v>
      </c>
      <c r="D324" s="80" t="s">
        <v>0</v>
      </c>
      <c r="E324" s="80" t="s">
        <v>0</v>
      </c>
      <c r="F324" s="80" t="s">
        <v>0</v>
      </c>
      <c r="G324" s="80" t="s">
        <v>0</v>
      </c>
      <c r="H324" s="80" t="s">
        <v>0</v>
      </c>
      <c r="I324" s="80" t="s">
        <v>0</v>
      </c>
      <c r="J324" s="80" t="s">
        <v>0</v>
      </c>
      <c r="K324" s="81"/>
      <c r="L324" s="80" t="s">
        <v>0</v>
      </c>
      <c r="M324" s="21">
        <f>M325</f>
        <v>0</v>
      </c>
      <c r="N324" s="21">
        <f t="shared" si="117"/>
        <v>82520597.980000004</v>
      </c>
      <c r="O324" s="21">
        <f t="shared" si="117"/>
        <v>0</v>
      </c>
    </row>
    <row r="325" spans="1:16" ht="47.25" x14ac:dyDescent="0.2">
      <c r="A325" s="16" t="s">
        <v>213</v>
      </c>
      <c r="B325" s="7" t="s">
        <v>123</v>
      </c>
      <c r="C325" s="7" t="s">
        <v>14</v>
      </c>
      <c r="D325" s="7" t="s">
        <v>125</v>
      </c>
      <c r="E325" s="7" t="s">
        <v>34</v>
      </c>
      <c r="F325" s="7" t="s">
        <v>23</v>
      </c>
      <c r="G325" s="7" t="s">
        <v>65</v>
      </c>
      <c r="H325" s="7" t="s">
        <v>132</v>
      </c>
      <c r="I325" s="7" t="s">
        <v>203</v>
      </c>
      <c r="J325" s="8" t="s">
        <v>54</v>
      </c>
      <c r="K325" s="76">
        <v>75</v>
      </c>
      <c r="L325" s="8" t="s">
        <v>55</v>
      </c>
      <c r="M325" s="77">
        <v>0</v>
      </c>
      <c r="N325" s="77">
        <v>82520597.980000004</v>
      </c>
      <c r="O325" s="77">
        <v>0</v>
      </c>
    </row>
    <row r="326" spans="1:16" ht="31.5" x14ac:dyDescent="0.2">
      <c r="A326" s="18" t="s">
        <v>152</v>
      </c>
      <c r="B326" s="19" t="s">
        <v>153</v>
      </c>
      <c r="C326" s="19" t="s">
        <v>0</v>
      </c>
      <c r="D326" s="19" t="s">
        <v>0</v>
      </c>
      <c r="E326" s="19" t="s">
        <v>0</v>
      </c>
      <c r="F326" s="19" t="s">
        <v>0</v>
      </c>
      <c r="G326" s="19" t="s">
        <v>0</v>
      </c>
      <c r="H326" s="73" t="s">
        <v>0</v>
      </c>
      <c r="I326" s="73" t="s">
        <v>0</v>
      </c>
      <c r="J326" s="73" t="s">
        <v>0</v>
      </c>
      <c r="K326" s="74"/>
      <c r="L326" s="73" t="s">
        <v>0</v>
      </c>
      <c r="M326" s="21">
        <f t="shared" ref="M326:M332" si="118">M327</f>
        <v>379170299.34000003</v>
      </c>
      <c r="N326" s="21">
        <f t="shared" ref="N326:O332" si="119">N327</f>
        <v>0</v>
      </c>
      <c r="O326" s="21">
        <f t="shared" si="119"/>
        <v>0</v>
      </c>
    </row>
    <row r="327" spans="1:16" ht="31.5" x14ac:dyDescent="0.2">
      <c r="A327" s="18" t="s">
        <v>189</v>
      </c>
      <c r="B327" s="19" t="s">
        <v>153</v>
      </c>
      <c r="C327" s="19" t="s">
        <v>17</v>
      </c>
      <c r="D327" s="19"/>
      <c r="E327" s="19"/>
      <c r="F327" s="19"/>
      <c r="G327" s="19"/>
      <c r="H327" s="73"/>
      <c r="I327" s="73"/>
      <c r="J327" s="73"/>
      <c r="K327" s="74"/>
      <c r="L327" s="73"/>
      <c r="M327" s="21">
        <f t="shared" si="118"/>
        <v>379170299.34000003</v>
      </c>
      <c r="N327" s="21">
        <f t="shared" si="119"/>
        <v>0</v>
      </c>
      <c r="O327" s="21">
        <f t="shared" si="119"/>
        <v>0</v>
      </c>
    </row>
    <row r="328" spans="1:16" ht="47.25" x14ac:dyDescent="0.2">
      <c r="A328" s="18" t="s">
        <v>212</v>
      </c>
      <c r="B328" s="19" t="s">
        <v>153</v>
      </c>
      <c r="C328" s="19" t="s">
        <v>17</v>
      </c>
      <c r="D328" s="19" t="s">
        <v>206</v>
      </c>
      <c r="E328" s="19" t="s">
        <v>0</v>
      </c>
      <c r="F328" s="19" t="s">
        <v>0</v>
      </c>
      <c r="G328" s="19" t="s">
        <v>0</v>
      </c>
      <c r="H328" s="73" t="s">
        <v>0</v>
      </c>
      <c r="I328" s="73" t="s">
        <v>0</v>
      </c>
      <c r="J328" s="73" t="s">
        <v>0</v>
      </c>
      <c r="K328" s="74"/>
      <c r="L328" s="73" t="s">
        <v>0</v>
      </c>
      <c r="M328" s="21">
        <f t="shared" si="118"/>
        <v>379170299.34000003</v>
      </c>
      <c r="N328" s="21">
        <f t="shared" si="119"/>
        <v>0</v>
      </c>
      <c r="O328" s="21">
        <f t="shared" si="119"/>
        <v>0</v>
      </c>
    </row>
    <row r="329" spans="1:16" ht="31.5" x14ac:dyDescent="0.2">
      <c r="A329" s="18" t="s">
        <v>211</v>
      </c>
      <c r="B329" s="19" t="s">
        <v>153</v>
      </c>
      <c r="C329" s="19" t="s">
        <v>17</v>
      </c>
      <c r="D329" s="19" t="s">
        <v>206</v>
      </c>
      <c r="E329" s="19" t="s">
        <v>205</v>
      </c>
      <c r="F329" s="19" t="s">
        <v>0</v>
      </c>
      <c r="G329" s="19" t="s">
        <v>0</v>
      </c>
      <c r="H329" s="73" t="s">
        <v>0</v>
      </c>
      <c r="I329" s="73" t="s">
        <v>0</v>
      </c>
      <c r="J329" s="73" t="s">
        <v>0</v>
      </c>
      <c r="K329" s="74"/>
      <c r="L329" s="73" t="s">
        <v>0</v>
      </c>
      <c r="M329" s="21">
        <f t="shared" si="118"/>
        <v>379170299.34000003</v>
      </c>
      <c r="N329" s="21">
        <f t="shared" si="119"/>
        <v>0</v>
      </c>
      <c r="O329" s="21">
        <f t="shared" si="119"/>
        <v>0</v>
      </c>
    </row>
    <row r="330" spans="1:16" ht="15.75" x14ac:dyDescent="0.2">
      <c r="A330" s="30" t="s">
        <v>35</v>
      </c>
      <c r="B330" s="19" t="s">
        <v>153</v>
      </c>
      <c r="C330" s="19" t="s">
        <v>17</v>
      </c>
      <c r="D330" s="19" t="s">
        <v>206</v>
      </c>
      <c r="E330" s="19" t="s">
        <v>205</v>
      </c>
      <c r="F330" s="19" t="s">
        <v>36</v>
      </c>
      <c r="G330" s="19" t="s">
        <v>0</v>
      </c>
      <c r="H330" s="19" t="s">
        <v>0</v>
      </c>
      <c r="I330" s="19" t="s">
        <v>0</v>
      </c>
      <c r="J330" s="19" t="s">
        <v>0</v>
      </c>
      <c r="K330" s="75"/>
      <c r="L330" s="19" t="s">
        <v>0</v>
      </c>
      <c r="M330" s="21">
        <f t="shared" si="118"/>
        <v>379170299.34000003</v>
      </c>
      <c r="N330" s="21">
        <f t="shared" si="119"/>
        <v>0</v>
      </c>
      <c r="O330" s="21">
        <f t="shared" si="119"/>
        <v>0</v>
      </c>
    </row>
    <row r="331" spans="1:16" ht="15.75" x14ac:dyDescent="0.2">
      <c r="A331" s="30" t="s">
        <v>155</v>
      </c>
      <c r="B331" s="19" t="s">
        <v>153</v>
      </c>
      <c r="C331" s="19" t="s">
        <v>17</v>
      </c>
      <c r="D331" s="19" t="s">
        <v>206</v>
      </c>
      <c r="E331" s="19" t="s">
        <v>205</v>
      </c>
      <c r="F331" s="19" t="s">
        <v>36</v>
      </c>
      <c r="G331" s="19" t="s">
        <v>88</v>
      </c>
      <c r="H331" s="19" t="s">
        <v>0</v>
      </c>
      <c r="I331" s="19" t="s">
        <v>0</v>
      </c>
      <c r="J331" s="19" t="s">
        <v>0</v>
      </c>
      <c r="K331" s="75"/>
      <c r="L331" s="19" t="s">
        <v>0</v>
      </c>
      <c r="M331" s="21">
        <f t="shared" si="118"/>
        <v>379170299.34000003</v>
      </c>
      <c r="N331" s="21">
        <f t="shared" si="119"/>
        <v>0</v>
      </c>
      <c r="O331" s="21">
        <f t="shared" si="119"/>
        <v>0</v>
      </c>
    </row>
    <row r="332" spans="1:16" ht="126" x14ac:dyDescent="0.2">
      <c r="A332" s="18" t="s">
        <v>210</v>
      </c>
      <c r="B332" s="19" t="s">
        <v>153</v>
      </c>
      <c r="C332" s="19" t="s">
        <v>17</v>
      </c>
      <c r="D332" s="19" t="s">
        <v>206</v>
      </c>
      <c r="E332" s="19" t="s">
        <v>205</v>
      </c>
      <c r="F332" s="19" t="s">
        <v>36</v>
      </c>
      <c r="G332" s="19" t="s">
        <v>88</v>
      </c>
      <c r="H332" s="19" t="s">
        <v>204</v>
      </c>
      <c r="I332" s="73" t="s">
        <v>0</v>
      </c>
      <c r="J332" s="73" t="s">
        <v>0</v>
      </c>
      <c r="K332" s="74"/>
      <c r="L332" s="73" t="s">
        <v>0</v>
      </c>
      <c r="M332" s="21">
        <f t="shared" si="118"/>
        <v>379170299.34000003</v>
      </c>
      <c r="N332" s="21">
        <f t="shared" si="119"/>
        <v>0</v>
      </c>
      <c r="O332" s="21">
        <f t="shared" si="119"/>
        <v>0</v>
      </c>
    </row>
    <row r="333" spans="1:16" ht="63" x14ac:dyDescent="0.2">
      <c r="A333" s="18" t="s">
        <v>209</v>
      </c>
      <c r="B333" s="19" t="s">
        <v>153</v>
      </c>
      <c r="C333" s="19" t="s">
        <v>17</v>
      </c>
      <c r="D333" s="19" t="s">
        <v>206</v>
      </c>
      <c r="E333" s="19" t="s">
        <v>205</v>
      </c>
      <c r="F333" s="19" t="s">
        <v>36</v>
      </c>
      <c r="G333" s="19" t="s">
        <v>88</v>
      </c>
      <c r="H333" s="19" t="s">
        <v>204</v>
      </c>
      <c r="I333" s="19" t="s">
        <v>203</v>
      </c>
      <c r="J333" s="19" t="s">
        <v>0</v>
      </c>
      <c r="K333" s="75"/>
      <c r="L333" s="19" t="s">
        <v>0</v>
      </c>
      <c r="M333" s="21">
        <f>M335+M336</f>
        <v>379170299.34000003</v>
      </c>
      <c r="N333" s="21">
        <f t="shared" ref="N333:O333" si="120">N335+N336</f>
        <v>0</v>
      </c>
      <c r="O333" s="21">
        <f t="shared" si="120"/>
        <v>0</v>
      </c>
    </row>
    <row r="334" spans="1:16" ht="15.75" x14ac:dyDescent="0.2">
      <c r="A334" s="18" t="s">
        <v>172</v>
      </c>
      <c r="B334" s="19"/>
      <c r="C334" s="19"/>
      <c r="D334" s="19"/>
      <c r="E334" s="19"/>
      <c r="F334" s="19"/>
      <c r="G334" s="19"/>
      <c r="H334" s="19"/>
      <c r="I334" s="19"/>
      <c r="J334" s="19"/>
      <c r="K334" s="75"/>
      <c r="L334" s="19"/>
      <c r="M334" s="21">
        <f>M335+M336</f>
        <v>379170299.34000003</v>
      </c>
      <c r="N334" s="21">
        <f t="shared" ref="N334:O334" si="121">N335+N336</f>
        <v>0</v>
      </c>
      <c r="O334" s="21">
        <f t="shared" si="121"/>
        <v>0</v>
      </c>
    </row>
    <row r="335" spans="1:16" ht="78.75" x14ac:dyDescent="0.2">
      <c r="A335" s="16" t="s">
        <v>208</v>
      </c>
      <c r="B335" s="7" t="s">
        <v>153</v>
      </c>
      <c r="C335" s="7" t="s">
        <v>17</v>
      </c>
      <c r="D335" s="7" t="s">
        <v>206</v>
      </c>
      <c r="E335" s="7" t="s">
        <v>205</v>
      </c>
      <c r="F335" s="7" t="s">
        <v>36</v>
      </c>
      <c r="G335" s="7" t="s">
        <v>88</v>
      </c>
      <c r="H335" s="7" t="s">
        <v>204</v>
      </c>
      <c r="I335" s="7" t="s">
        <v>203</v>
      </c>
      <c r="J335" s="8" t="s">
        <v>112</v>
      </c>
      <c r="K335" s="108">
        <v>15000</v>
      </c>
      <c r="L335" s="8" t="s">
        <v>61</v>
      </c>
      <c r="M335" s="77">
        <v>153477900.53999999</v>
      </c>
      <c r="N335" s="77">
        <v>0</v>
      </c>
      <c r="O335" s="77">
        <v>0</v>
      </c>
      <c r="P335" s="31">
        <v>15000</v>
      </c>
    </row>
    <row r="336" spans="1:16" ht="78.75" x14ac:dyDescent="0.2">
      <c r="A336" s="16" t="s">
        <v>207</v>
      </c>
      <c r="B336" s="7" t="s">
        <v>153</v>
      </c>
      <c r="C336" s="7" t="s">
        <v>17</v>
      </c>
      <c r="D336" s="7" t="s">
        <v>206</v>
      </c>
      <c r="E336" s="7" t="s">
        <v>205</v>
      </c>
      <c r="F336" s="7" t="s">
        <v>36</v>
      </c>
      <c r="G336" s="7" t="s">
        <v>88</v>
      </c>
      <c r="H336" s="7" t="s">
        <v>204</v>
      </c>
      <c r="I336" s="7" t="s">
        <v>203</v>
      </c>
      <c r="J336" s="8" t="s">
        <v>112</v>
      </c>
      <c r="K336" s="76">
        <v>2880</v>
      </c>
      <c r="L336" s="8" t="s">
        <v>61</v>
      </c>
      <c r="M336" s="77">
        <v>225692398.80000001</v>
      </c>
      <c r="N336" s="77">
        <v>0</v>
      </c>
      <c r="O336" s="77">
        <v>0</v>
      </c>
    </row>
    <row r="338" spans="1:15" ht="44.25" customHeight="1" x14ac:dyDescent="0.3">
      <c r="A338" s="116" t="s">
        <v>400</v>
      </c>
      <c r="B338" s="116"/>
      <c r="C338" s="116"/>
      <c r="D338" s="116"/>
      <c r="E338"/>
      <c r="F338"/>
      <c r="G338"/>
      <c r="H338"/>
      <c r="I338"/>
      <c r="J338"/>
      <c r="K338"/>
      <c r="L338"/>
      <c r="M338" s="113" t="s">
        <v>401</v>
      </c>
      <c r="N338" s="113"/>
      <c r="O338" s="113"/>
    </row>
    <row r="339" spans="1:15" x14ac:dyDescent="0.2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20.25" x14ac:dyDescent="0.2">
      <c r="A340" s="58" t="s">
        <v>402</v>
      </c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x14ac:dyDescent="0.2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40.5" x14ac:dyDescent="0.3">
      <c r="A342" s="58" t="s">
        <v>403</v>
      </c>
      <c r="B342"/>
      <c r="C342"/>
      <c r="D342"/>
      <c r="E342"/>
      <c r="F342"/>
      <c r="G342"/>
      <c r="H342"/>
      <c r="I342"/>
      <c r="J342"/>
      <c r="K342"/>
      <c r="L342"/>
      <c r="M342" s="113" t="s">
        <v>404</v>
      </c>
      <c r="N342" s="113"/>
      <c r="O342" s="113"/>
    </row>
    <row r="343" spans="1:15" x14ac:dyDescent="0.2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8.75" x14ac:dyDescent="0.3">
      <c r="A344" s="59" t="s">
        <v>405</v>
      </c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8.75" x14ac:dyDescent="0.3">
      <c r="A345" s="59" t="s">
        <v>406</v>
      </c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</sheetData>
  <mergeCells count="6">
    <mergeCell ref="M1:O1"/>
    <mergeCell ref="M342:O342"/>
    <mergeCell ref="A2:O2"/>
    <mergeCell ref="A3:O3"/>
    <mergeCell ref="A338:D338"/>
    <mergeCell ref="M338:O338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topLeftCell="A22" zoomScaleNormal="100" zoomScaleSheetLayoutView="100" workbookViewId="0">
      <selection activeCell="H16" sqref="H16"/>
    </sheetView>
  </sheetViews>
  <sheetFormatPr defaultRowHeight="12.75" x14ac:dyDescent="0.2"/>
  <cols>
    <col min="1" max="1" width="49" style="17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3.33203125" customWidth="1"/>
    <col min="11" max="11" width="12.1640625" customWidth="1"/>
    <col min="12" max="12" width="9.33203125" customWidth="1"/>
    <col min="13" max="15" width="20.1640625" bestFit="1" customWidth="1"/>
    <col min="16" max="18" width="21.1640625" style="31" customWidth="1"/>
  </cols>
  <sheetData>
    <row r="1" spans="1:18" ht="56.25" customHeight="1" x14ac:dyDescent="0.2">
      <c r="A1" s="29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0</v>
      </c>
      <c r="H1" s="2" t="s">
        <v>0</v>
      </c>
      <c r="I1" s="2" t="s">
        <v>0</v>
      </c>
      <c r="J1" s="95"/>
      <c r="K1" s="95"/>
      <c r="L1" s="95"/>
      <c r="M1" s="112" t="s">
        <v>437</v>
      </c>
      <c r="N1" s="112"/>
      <c r="O1" s="112"/>
    </row>
    <row r="2" spans="1:18" ht="51" customHeight="1" x14ac:dyDescent="0.2">
      <c r="A2" s="114" t="s">
        <v>198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8" ht="15.75" x14ac:dyDescent="0.2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8" ht="38.25" x14ac:dyDescent="0.2">
      <c r="A4" s="7" t="s">
        <v>183</v>
      </c>
      <c r="B4" s="7" t="s">
        <v>2</v>
      </c>
      <c r="C4" s="7" t="s">
        <v>199</v>
      </c>
      <c r="D4" s="7" t="s">
        <v>200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  <c r="K4" s="8" t="s">
        <v>9</v>
      </c>
      <c r="L4" s="8" t="s">
        <v>10</v>
      </c>
      <c r="M4" s="7" t="s">
        <v>11</v>
      </c>
      <c r="N4" s="7" t="s">
        <v>12</v>
      </c>
      <c r="O4" s="7" t="s">
        <v>13</v>
      </c>
    </row>
    <row r="5" spans="1:18" ht="15.75" x14ac:dyDescent="0.2">
      <c r="A5" s="7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187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</row>
    <row r="6" spans="1:18" ht="15.75" x14ac:dyDescent="0.2">
      <c r="A6" s="18" t="s">
        <v>28</v>
      </c>
      <c r="B6" s="9" t="s">
        <v>0</v>
      </c>
      <c r="C6" s="9" t="s">
        <v>0</v>
      </c>
      <c r="D6" s="9" t="s">
        <v>0</v>
      </c>
      <c r="E6" s="9" t="s">
        <v>0</v>
      </c>
      <c r="F6" s="9" t="s">
        <v>0</v>
      </c>
      <c r="G6" s="9" t="s">
        <v>0</v>
      </c>
      <c r="H6" s="9" t="s">
        <v>0</v>
      </c>
      <c r="I6" s="9" t="s">
        <v>0</v>
      </c>
      <c r="J6" s="9" t="s">
        <v>0</v>
      </c>
      <c r="K6" s="24" t="s">
        <v>0</v>
      </c>
      <c r="L6" s="9" t="s">
        <v>0</v>
      </c>
      <c r="M6" s="3">
        <f>M7+M26+M37</f>
        <v>226145430</v>
      </c>
      <c r="N6" s="3">
        <f t="shared" ref="N6:O6" si="0">N7+N26+N37</f>
        <v>165237907.51999998</v>
      </c>
      <c r="O6" s="3">
        <f t="shared" si="0"/>
        <v>200000</v>
      </c>
      <c r="P6" s="31">
        <f>M6+'Гос. собственность'!M6</f>
        <v>5334879036.75</v>
      </c>
      <c r="Q6" s="31">
        <f>N6+'Гос. собственность'!N6</f>
        <v>4132041701.3499999</v>
      </c>
      <c r="R6" s="31">
        <f>O6+'Гос. собственность'!O6</f>
        <v>708669894.63999999</v>
      </c>
    </row>
    <row r="7" spans="1:18" ht="31.5" x14ac:dyDescent="0.2">
      <c r="A7" s="18" t="s">
        <v>44</v>
      </c>
      <c r="B7" s="10" t="s">
        <v>26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1" t="s">
        <v>0</v>
      </c>
      <c r="I7" s="11" t="s">
        <v>0</v>
      </c>
      <c r="J7" s="11" t="s">
        <v>0</v>
      </c>
      <c r="K7" s="25" t="s">
        <v>0</v>
      </c>
      <c r="L7" s="11" t="s">
        <v>0</v>
      </c>
      <c r="M7" s="3">
        <f>M8</f>
        <v>215340000</v>
      </c>
      <c r="N7" s="3">
        <f t="shared" ref="N7:O7" si="1">N8</f>
        <v>165037907.51999998</v>
      </c>
      <c r="O7" s="3">
        <f t="shared" si="1"/>
        <v>0</v>
      </c>
    </row>
    <row r="8" spans="1:18" s="22" customFormat="1" ht="31.5" x14ac:dyDescent="0.2">
      <c r="A8" s="18" t="s">
        <v>189</v>
      </c>
      <c r="B8" s="10" t="s">
        <v>26</v>
      </c>
      <c r="C8" s="14" t="s">
        <v>17</v>
      </c>
      <c r="D8" s="19"/>
      <c r="E8" s="19"/>
      <c r="F8" s="19"/>
      <c r="G8" s="19"/>
      <c r="H8" s="19"/>
      <c r="I8" s="19"/>
      <c r="J8" s="20"/>
      <c r="K8" s="28"/>
      <c r="L8" s="20"/>
      <c r="M8" s="21">
        <f>M9</f>
        <v>215340000</v>
      </c>
      <c r="N8" s="21">
        <f t="shared" ref="N8:O8" si="2">N9</f>
        <v>165037907.51999998</v>
      </c>
      <c r="O8" s="21">
        <f t="shared" si="2"/>
        <v>0</v>
      </c>
      <c r="P8" s="32"/>
      <c r="Q8" s="32"/>
      <c r="R8" s="32"/>
    </row>
    <row r="9" spans="1:18" ht="78.75" x14ac:dyDescent="0.2">
      <c r="A9" s="18" t="s">
        <v>74</v>
      </c>
      <c r="B9" s="10" t="s">
        <v>26</v>
      </c>
      <c r="C9" s="14" t="s">
        <v>17</v>
      </c>
      <c r="D9" s="10" t="s">
        <v>36</v>
      </c>
      <c r="E9" s="10" t="s">
        <v>0</v>
      </c>
      <c r="F9" s="10" t="s">
        <v>0</v>
      </c>
      <c r="G9" s="10" t="s">
        <v>0</v>
      </c>
      <c r="H9" s="11" t="s">
        <v>0</v>
      </c>
      <c r="I9" s="11" t="s">
        <v>0</v>
      </c>
      <c r="J9" s="11" t="s">
        <v>0</v>
      </c>
      <c r="K9" s="25" t="s">
        <v>0</v>
      </c>
      <c r="L9" s="11" t="s">
        <v>0</v>
      </c>
      <c r="M9" s="3">
        <f>M10</f>
        <v>215340000</v>
      </c>
      <c r="N9" s="3">
        <f t="shared" ref="N9:O10" si="3">N10</f>
        <v>165037907.51999998</v>
      </c>
      <c r="O9" s="3">
        <f t="shared" si="3"/>
        <v>0</v>
      </c>
    </row>
    <row r="10" spans="1:18" ht="31.5" x14ac:dyDescent="0.2">
      <c r="A10" s="18" t="s">
        <v>75</v>
      </c>
      <c r="B10" s="10" t="s">
        <v>26</v>
      </c>
      <c r="C10" s="14" t="s">
        <v>17</v>
      </c>
      <c r="D10" s="10" t="s">
        <v>36</v>
      </c>
      <c r="E10" s="10" t="s">
        <v>76</v>
      </c>
      <c r="F10" s="10" t="s">
        <v>0</v>
      </c>
      <c r="G10" s="10" t="s">
        <v>0</v>
      </c>
      <c r="H10" s="11" t="s">
        <v>0</v>
      </c>
      <c r="I10" s="11" t="s">
        <v>0</v>
      </c>
      <c r="J10" s="11" t="s">
        <v>0</v>
      </c>
      <c r="K10" s="25" t="s">
        <v>0</v>
      </c>
      <c r="L10" s="11" t="s">
        <v>0</v>
      </c>
      <c r="M10" s="3">
        <f>M11</f>
        <v>215340000</v>
      </c>
      <c r="N10" s="3">
        <f t="shared" si="3"/>
        <v>165037907.51999998</v>
      </c>
      <c r="O10" s="3">
        <f t="shared" si="3"/>
        <v>0</v>
      </c>
    </row>
    <row r="11" spans="1:18" ht="15.75" x14ac:dyDescent="0.2">
      <c r="A11" s="30" t="s">
        <v>48</v>
      </c>
      <c r="B11" s="10" t="s">
        <v>26</v>
      </c>
      <c r="C11" s="14" t="s">
        <v>17</v>
      </c>
      <c r="D11" s="10" t="s">
        <v>36</v>
      </c>
      <c r="E11" s="10" t="s">
        <v>76</v>
      </c>
      <c r="F11" s="10" t="s">
        <v>38</v>
      </c>
      <c r="G11" s="10" t="s">
        <v>0</v>
      </c>
      <c r="H11" s="10" t="s">
        <v>0</v>
      </c>
      <c r="I11" s="10" t="s">
        <v>0</v>
      </c>
      <c r="J11" s="10" t="s">
        <v>0</v>
      </c>
      <c r="K11" s="26" t="s">
        <v>0</v>
      </c>
      <c r="L11" s="10" t="s">
        <v>0</v>
      </c>
      <c r="M11" s="3">
        <f>M12+M18+M22</f>
        <v>215340000</v>
      </c>
      <c r="N11" s="3">
        <f t="shared" ref="N11:O11" si="4">N12+N18+N22</f>
        <v>165037907.51999998</v>
      </c>
      <c r="O11" s="3">
        <f t="shared" si="4"/>
        <v>0</v>
      </c>
    </row>
    <row r="12" spans="1:18" ht="15.75" x14ac:dyDescent="0.2">
      <c r="A12" s="30" t="s">
        <v>49</v>
      </c>
      <c r="B12" s="10" t="s">
        <v>26</v>
      </c>
      <c r="C12" s="14" t="s">
        <v>17</v>
      </c>
      <c r="D12" s="10" t="s">
        <v>36</v>
      </c>
      <c r="E12" s="10" t="s">
        <v>76</v>
      </c>
      <c r="F12" s="10" t="s">
        <v>38</v>
      </c>
      <c r="G12" s="10" t="s">
        <v>50</v>
      </c>
      <c r="H12" s="10" t="s">
        <v>0</v>
      </c>
      <c r="I12" s="10" t="s">
        <v>0</v>
      </c>
      <c r="J12" s="10" t="s">
        <v>0</v>
      </c>
      <c r="K12" s="26" t="s">
        <v>0</v>
      </c>
      <c r="L12" s="10" t="s">
        <v>0</v>
      </c>
      <c r="M12" s="3">
        <f>M13</f>
        <v>180340000</v>
      </c>
      <c r="N12" s="3">
        <f t="shared" ref="N12:O12" si="5">N13</f>
        <v>165037907.51999998</v>
      </c>
      <c r="O12" s="3">
        <f t="shared" si="5"/>
        <v>0</v>
      </c>
    </row>
    <row r="13" spans="1:18" ht="63" x14ac:dyDescent="0.2">
      <c r="A13" s="18" t="s">
        <v>77</v>
      </c>
      <c r="B13" s="10" t="s">
        <v>26</v>
      </c>
      <c r="C13" s="14" t="s">
        <v>17</v>
      </c>
      <c r="D13" s="10" t="s">
        <v>36</v>
      </c>
      <c r="E13" s="10" t="s">
        <v>76</v>
      </c>
      <c r="F13" s="10" t="s">
        <v>38</v>
      </c>
      <c r="G13" s="10" t="s">
        <v>50</v>
      </c>
      <c r="H13" s="10" t="s">
        <v>78</v>
      </c>
      <c r="I13" s="11" t="s">
        <v>0</v>
      </c>
      <c r="J13" s="11" t="s">
        <v>0</v>
      </c>
      <c r="K13" s="25" t="s">
        <v>0</v>
      </c>
      <c r="L13" s="11" t="s">
        <v>0</v>
      </c>
      <c r="M13" s="3">
        <f>M14+M16</f>
        <v>180340000</v>
      </c>
      <c r="N13" s="3">
        <f t="shared" ref="N13:O13" si="6">N14+N16</f>
        <v>165037907.51999998</v>
      </c>
      <c r="O13" s="3">
        <f t="shared" si="6"/>
        <v>0</v>
      </c>
    </row>
    <row r="14" spans="1:18" ht="78.75" x14ac:dyDescent="0.2">
      <c r="A14" s="18" t="s">
        <v>79</v>
      </c>
      <c r="B14" s="10" t="s">
        <v>26</v>
      </c>
      <c r="C14" s="14" t="s">
        <v>17</v>
      </c>
      <c r="D14" s="10" t="s">
        <v>36</v>
      </c>
      <c r="E14" s="10" t="s">
        <v>76</v>
      </c>
      <c r="F14" s="10" t="s">
        <v>38</v>
      </c>
      <c r="G14" s="10" t="s">
        <v>50</v>
      </c>
      <c r="H14" s="10" t="s">
        <v>78</v>
      </c>
      <c r="I14" s="10" t="s">
        <v>80</v>
      </c>
      <c r="J14" s="10" t="s">
        <v>0</v>
      </c>
      <c r="K14" s="26" t="s">
        <v>0</v>
      </c>
      <c r="L14" s="10" t="s">
        <v>0</v>
      </c>
      <c r="M14" s="3">
        <f>M15</f>
        <v>38000000</v>
      </c>
      <c r="N14" s="3">
        <f t="shared" ref="N14:O14" si="7">N15</f>
        <v>95037907.519999996</v>
      </c>
      <c r="O14" s="3">
        <f t="shared" si="7"/>
        <v>0</v>
      </c>
    </row>
    <row r="15" spans="1:18" ht="15.75" x14ac:dyDescent="0.2">
      <c r="A15" s="16" t="s">
        <v>395</v>
      </c>
      <c r="B15" s="9" t="s">
        <v>26</v>
      </c>
      <c r="C15" s="15" t="s">
        <v>17</v>
      </c>
      <c r="D15" s="9" t="s">
        <v>36</v>
      </c>
      <c r="E15" s="9" t="s">
        <v>76</v>
      </c>
      <c r="F15" s="9" t="s">
        <v>38</v>
      </c>
      <c r="G15" s="9" t="s">
        <v>50</v>
      </c>
      <c r="H15" s="9" t="s">
        <v>78</v>
      </c>
      <c r="I15" s="9" t="s">
        <v>80</v>
      </c>
      <c r="J15" s="12" t="s">
        <v>0</v>
      </c>
      <c r="K15" s="5" t="s">
        <v>0</v>
      </c>
      <c r="L15" s="12" t="s">
        <v>0</v>
      </c>
      <c r="M15" s="4">
        <v>38000000</v>
      </c>
      <c r="N15" s="4">
        <v>95037907.519999996</v>
      </c>
      <c r="O15" s="4">
        <v>0</v>
      </c>
    </row>
    <row r="16" spans="1:18" ht="78.75" x14ac:dyDescent="0.2">
      <c r="A16" s="18" t="s">
        <v>81</v>
      </c>
      <c r="B16" s="10" t="s">
        <v>26</v>
      </c>
      <c r="C16" s="14" t="s">
        <v>17</v>
      </c>
      <c r="D16" s="10" t="s">
        <v>36</v>
      </c>
      <c r="E16" s="10" t="s">
        <v>76</v>
      </c>
      <c r="F16" s="10" t="s">
        <v>38</v>
      </c>
      <c r="G16" s="10" t="s">
        <v>50</v>
      </c>
      <c r="H16" s="10" t="s">
        <v>78</v>
      </c>
      <c r="I16" s="10" t="s">
        <v>82</v>
      </c>
      <c r="J16" s="10" t="s">
        <v>0</v>
      </c>
      <c r="K16" s="26" t="s">
        <v>0</v>
      </c>
      <c r="L16" s="10" t="s">
        <v>0</v>
      </c>
      <c r="M16" s="3">
        <f>M17</f>
        <v>142340000</v>
      </c>
      <c r="N16" s="3">
        <f t="shared" ref="N16:O16" si="8">N17</f>
        <v>70000000</v>
      </c>
      <c r="O16" s="3">
        <f t="shared" si="8"/>
        <v>0</v>
      </c>
    </row>
    <row r="17" spans="1:15" ht="15.75" x14ac:dyDescent="0.2">
      <c r="A17" s="16" t="s">
        <v>395</v>
      </c>
      <c r="B17" s="9" t="s">
        <v>26</v>
      </c>
      <c r="C17" s="15" t="s">
        <v>17</v>
      </c>
      <c r="D17" s="9" t="s">
        <v>36</v>
      </c>
      <c r="E17" s="9" t="s">
        <v>76</v>
      </c>
      <c r="F17" s="9" t="s">
        <v>38</v>
      </c>
      <c r="G17" s="9" t="s">
        <v>50</v>
      </c>
      <c r="H17" s="9" t="s">
        <v>78</v>
      </c>
      <c r="I17" s="9" t="s">
        <v>82</v>
      </c>
      <c r="J17" s="12" t="s">
        <v>0</v>
      </c>
      <c r="K17" s="5" t="s">
        <v>0</v>
      </c>
      <c r="L17" s="12" t="s">
        <v>0</v>
      </c>
      <c r="M17" s="4">
        <v>142340000</v>
      </c>
      <c r="N17" s="4">
        <v>70000000</v>
      </c>
      <c r="O17" s="4">
        <v>0</v>
      </c>
    </row>
    <row r="18" spans="1:15" ht="15.75" x14ac:dyDescent="0.2">
      <c r="A18" s="30" t="s">
        <v>64</v>
      </c>
      <c r="B18" s="10" t="s">
        <v>26</v>
      </c>
      <c r="C18" s="14" t="s">
        <v>17</v>
      </c>
      <c r="D18" s="10" t="s">
        <v>36</v>
      </c>
      <c r="E18" s="10" t="s">
        <v>76</v>
      </c>
      <c r="F18" s="10" t="s">
        <v>38</v>
      </c>
      <c r="G18" s="10" t="s">
        <v>65</v>
      </c>
      <c r="H18" s="10" t="s">
        <v>0</v>
      </c>
      <c r="I18" s="10" t="s">
        <v>0</v>
      </c>
      <c r="J18" s="10" t="s">
        <v>0</v>
      </c>
      <c r="K18" s="26" t="s">
        <v>0</v>
      </c>
      <c r="L18" s="10" t="s">
        <v>0</v>
      </c>
      <c r="M18" s="3">
        <f>M19</f>
        <v>30800000</v>
      </c>
      <c r="N18" s="3">
        <f t="shared" ref="N18:O20" si="9">N19</f>
        <v>0</v>
      </c>
      <c r="O18" s="3">
        <f t="shared" si="9"/>
        <v>0</v>
      </c>
    </row>
    <row r="19" spans="1:15" ht="63" x14ac:dyDescent="0.2">
      <c r="A19" s="33" t="s">
        <v>77</v>
      </c>
      <c r="B19" s="34" t="s">
        <v>26</v>
      </c>
      <c r="C19" s="35" t="s">
        <v>17</v>
      </c>
      <c r="D19" s="34" t="s">
        <v>36</v>
      </c>
      <c r="E19" s="34" t="s">
        <v>76</v>
      </c>
      <c r="F19" s="34" t="s">
        <v>38</v>
      </c>
      <c r="G19" s="34" t="s">
        <v>65</v>
      </c>
      <c r="H19" s="34" t="s">
        <v>78</v>
      </c>
      <c r="I19" s="36" t="s">
        <v>0</v>
      </c>
      <c r="J19" s="36" t="s">
        <v>0</v>
      </c>
      <c r="K19" s="37" t="s">
        <v>0</v>
      </c>
      <c r="L19" s="36" t="s">
        <v>0</v>
      </c>
      <c r="M19" s="38">
        <f>M20</f>
        <v>30800000</v>
      </c>
      <c r="N19" s="38">
        <f t="shared" si="9"/>
        <v>0</v>
      </c>
      <c r="O19" s="38">
        <f t="shared" si="9"/>
        <v>0</v>
      </c>
    </row>
    <row r="20" spans="1:15" ht="78.75" x14ac:dyDescent="0.2">
      <c r="A20" s="18" t="s">
        <v>81</v>
      </c>
      <c r="B20" s="10" t="s">
        <v>26</v>
      </c>
      <c r="C20" s="14" t="s">
        <v>17</v>
      </c>
      <c r="D20" s="10" t="s">
        <v>36</v>
      </c>
      <c r="E20" s="10" t="s">
        <v>76</v>
      </c>
      <c r="F20" s="10" t="s">
        <v>38</v>
      </c>
      <c r="G20" s="10" t="s">
        <v>65</v>
      </c>
      <c r="H20" s="10" t="s">
        <v>78</v>
      </c>
      <c r="I20" s="10" t="s">
        <v>82</v>
      </c>
      <c r="J20" s="10" t="s">
        <v>0</v>
      </c>
      <c r="K20" s="26" t="s">
        <v>0</v>
      </c>
      <c r="L20" s="10" t="s">
        <v>0</v>
      </c>
      <c r="M20" s="3">
        <f>M21</f>
        <v>30800000</v>
      </c>
      <c r="N20" s="3">
        <f t="shared" si="9"/>
        <v>0</v>
      </c>
      <c r="O20" s="3">
        <f t="shared" si="9"/>
        <v>0</v>
      </c>
    </row>
    <row r="21" spans="1:15" ht="15.75" x14ac:dyDescent="0.2">
      <c r="A21" s="16" t="s">
        <v>395</v>
      </c>
      <c r="B21" s="9" t="s">
        <v>26</v>
      </c>
      <c r="C21" s="15" t="s">
        <v>17</v>
      </c>
      <c r="D21" s="9" t="s">
        <v>36</v>
      </c>
      <c r="E21" s="9" t="s">
        <v>76</v>
      </c>
      <c r="F21" s="9" t="s">
        <v>38</v>
      </c>
      <c r="G21" s="9" t="s">
        <v>65</v>
      </c>
      <c r="H21" s="9" t="s">
        <v>78</v>
      </c>
      <c r="I21" s="9" t="s">
        <v>82</v>
      </c>
      <c r="J21" s="12" t="s">
        <v>0</v>
      </c>
      <c r="K21" s="5" t="s">
        <v>0</v>
      </c>
      <c r="L21" s="12" t="s">
        <v>0</v>
      </c>
      <c r="M21" s="4">
        <v>30800000</v>
      </c>
      <c r="N21" s="4">
        <v>0</v>
      </c>
      <c r="O21" s="4">
        <v>0</v>
      </c>
    </row>
    <row r="22" spans="1:15" ht="15.75" x14ac:dyDescent="0.2">
      <c r="A22" s="30" t="s">
        <v>83</v>
      </c>
      <c r="B22" s="10" t="s">
        <v>26</v>
      </c>
      <c r="C22" s="14" t="s">
        <v>17</v>
      </c>
      <c r="D22" s="10" t="s">
        <v>36</v>
      </c>
      <c r="E22" s="10" t="s">
        <v>76</v>
      </c>
      <c r="F22" s="10" t="s">
        <v>38</v>
      </c>
      <c r="G22" s="10" t="s">
        <v>36</v>
      </c>
      <c r="H22" s="10" t="s">
        <v>0</v>
      </c>
      <c r="I22" s="10" t="s">
        <v>0</v>
      </c>
      <c r="J22" s="10" t="s">
        <v>0</v>
      </c>
      <c r="K22" s="26" t="s">
        <v>0</v>
      </c>
      <c r="L22" s="10" t="s">
        <v>0</v>
      </c>
      <c r="M22" s="3">
        <f>M23</f>
        <v>4200000</v>
      </c>
      <c r="N22" s="3">
        <f t="shared" ref="N22:O24" si="10">N23</f>
        <v>0</v>
      </c>
      <c r="O22" s="3">
        <f t="shared" si="10"/>
        <v>0</v>
      </c>
    </row>
    <row r="23" spans="1:15" ht="63" x14ac:dyDescent="0.2">
      <c r="A23" s="18" t="s">
        <v>77</v>
      </c>
      <c r="B23" s="10" t="s">
        <v>26</v>
      </c>
      <c r="C23" s="14" t="s">
        <v>17</v>
      </c>
      <c r="D23" s="10" t="s">
        <v>36</v>
      </c>
      <c r="E23" s="10" t="s">
        <v>76</v>
      </c>
      <c r="F23" s="10" t="s">
        <v>38</v>
      </c>
      <c r="G23" s="10" t="s">
        <v>36</v>
      </c>
      <c r="H23" s="10" t="s">
        <v>78</v>
      </c>
      <c r="I23" s="11" t="s">
        <v>0</v>
      </c>
      <c r="J23" s="11" t="s">
        <v>0</v>
      </c>
      <c r="K23" s="25" t="s">
        <v>0</v>
      </c>
      <c r="L23" s="11" t="s">
        <v>0</v>
      </c>
      <c r="M23" s="3">
        <f>M24</f>
        <v>4200000</v>
      </c>
      <c r="N23" s="3">
        <f t="shared" si="10"/>
        <v>0</v>
      </c>
      <c r="O23" s="3">
        <f t="shared" si="10"/>
        <v>0</v>
      </c>
    </row>
    <row r="24" spans="1:15" ht="78.75" x14ac:dyDescent="0.2">
      <c r="A24" s="18" t="s">
        <v>81</v>
      </c>
      <c r="B24" s="10" t="s">
        <v>26</v>
      </c>
      <c r="C24" s="14" t="s">
        <v>17</v>
      </c>
      <c r="D24" s="10" t="s">
        <v>36</v>
      </c>
      <c r="E24" s="10" t="s">
        <v>76</v>
      </c>
      <c r="F24" s="10" t="s">
        <v>38</v>
      </c>
      <c r="G24" s="10" t="s">
        <v>36</v>
      </c>
      <c r="H24" s="10" t="s">
        <v>78</v>
      </c>
      <c r="I24" s="10" t="s">
        <v>82</v>
      </c>
      <c r="J24" s="10" t="s">
        <v>0</v>
      </c>
      <c r="K24" s="26" t="s">
        <v>0</v>
      </c>
      <c r="L24" s="10" t="s">
        <v>0</v>
      </c>
      <c r="M24" s="3">
        <f>M25</f>
        <v>4200000</v>
      </c>
      <c r="N24" s="3">
        <f t="shared" si="10"/>
        <v>0</v>
      </c>
      <c r="O24" s="3">
        <f t="shared" si="10"/>
        <v>0</v>
      </c>
    </row>
    <row r="25" spans="1:15" ht="15.75" x14ac:dyDescent="0.2">
      <c r="A25" s="16" t="s">
        <v>395</v>
      </c>
      <c r="B25" s="9" t="s">
        <v>26</v>
      </c>
      <c r="C25" s="15" t="s">
        <v>17</v>
      </c>
      <c r="D25" s="9" t="s">
        <v>36</v>
      </c>
      <c r="E25" s="9" t="s">
        <v>76</v>
      </c>
      <c r="F25" s="9" t="s">
        <v>38</v>
      </c>
      <c r="G25" s="9" t="s">
        <v>36</v>
      </c>
      <c r="H25" s="9" t="s">
        <v>78</v>
      </c>
      <c r="I25" s="9" t="s">
        <v>82</v>
      </c>
      <c r="J25" s="12" t="s">
        <v>0</v>
      </c>
      <c r="K25" s="5" t="s">
        <v>0</v>
      </c>
      <c r="L25" s="12" t="s">
        <v>0</v>
      </c>
      <c r="M25" s="4">
        <v>4200000</v>
      </c>
      <c r="N25" s="4">
        <v>0</v>
      </c>
      <c r="O25" s="4">
        <v>0</v>
      </c>
    </row>
    <row r="26" spans="1:15" ht="31.5" x14ac:dyDescent="0.2">
      <c r="A26" s="18" t="s">
        <v>122</v>
      </c>
      <c r="B26" s="10" t="s">
        <v>123</v>
      </c>
      <c r="C26" s="10" t="s">
        <v>0</v>
      </c>
      <c r="D26" s="10" t="s">
        <v>0</v>
      </c>
      <c r="E26" s="10" t="s">
        <v>0</v>
      </c>
      <c r="F26" s="10" t="s">
        <v>0</v>
      </c>
      <c r="G26" s="10" t="s">
        <v>0</v>
      </c>
      <c r="H26" s="11" t="s">
        <v>0</v>
      </c>
      <c r="I26" s="11" t="s">
        <v>0</v>
      </c>
      <c r="J26" s="11" t="s">
        <v>0</v>
      </c>
      <c r="K26" s="25" t="s">
        <v>0</v>
      </c>
      <c r="L26" s="11" t="s">
        <v>0</v>
      </c>
      <c r="M26" s="3">
        <f t="shared" ref="M26:M31" si="11">M27</f>
        <v>10605430</v>
      </c>
      <c r="N26" s="3">
        <f t="shared" ref="N26:O26" si="12">N27</f>
        <v>0</v>
      </c>
      <c r="O26" s="3">
        <f t="shared" si="12"/>
        <v>0</v>
      </c>
    </row>
    <row r="27" spans="1:15" ht="31.5" x14ac:dyDescent="0.2">
      <c r="A27" s="18" t="s">
        <v>189</v>
      </c>
      <c r="B27" s="10" t="s">
        <v>123</v>
      </c>
      <c r="C27" s="14" t="s">
        <v>17</v>
      </c>
      <c r="D27" s="10" t="s">
        <v>0</v>
      </c>
      <c r="E27" s="10" t="s">
        <v>0</v>
      </c>
      <c r="F27" s="10" t="s">
        <v>0</v>
      </c>
      <c r="G27" s="10" t="s">
        <v>0</v>
      </c>
      <c r="H27" s="11" t="s">
        <v>0</v>
      </c>
      <c r="I27" s="11" t="s">
        <v>0</v>
      </c>
      <c r="J27" s="11" t="s">
        <v>0</v>
      </c>
      <c r="K27" s="25" t="s">
        <v>0</v>
      </c>
      <c r="L27" s="11" t="s">
        <v>0</v>
      </c>
      <c r="M27" s="3">
        <f t="shared" si="11"/>
        <v>10605430</v>
      </c>
      <c r="N27" s="3">
        <f t="shared" ref="N27:O31" si="13">N28</f>
        <v>0</v>
      </c>
      <c r="O27" s="3">
        <f t="shared" si="13"/>
        <v>0</v>
      </c>
    </row>
    <row r="28" spans="1:15" ht="189" x14ac:dyDescent="0.2">
      <c r="A28" s="18" t="s">
        <v>134</v>
      </c>
      <c r="B28" s="10" t="s">
        <v>123</v>
      </c>
      <c r="C28" s="14" t="s">
        <v>17</v>
      </c>
      <c r="D28" s="10" t="s">
        <v>110</v>
      </c>
      <c r="E28" s="10" t="s">
        <v>0</v>
      </c>
      <c r="F28" s="10" t="s">
        <v>0</v>
      </c>
      <c r="G28" s="10" t="s">
        <v>0</v>
      </c>
      <c r="H28" s="11" t="s">
        <v>0</v>
      </c>
      <c r="I28" s="11" t="s">
        <v>0</v>
      </c>
      <c r="J28" s="11" t="s">
        <v>0</v>
      </c>
      <c r="K28" s="25" t="s">
        <v>0</v>
      </c>
      <c r="L28" s="11" t="s">
        <v>0</v>
      </c>
      <c r="M28" s="3">
        <f t="shared" si="11"/>
        <v>10605430</v>
      </c>
      <c r="N28" s="3">
        <f t="shared" si="13"/>
        <v>0</v>
      </c>
      <c r="O28" s="3">
        <f t="shared" si="13"/>
        <v>0</v>
      </c>
    </row>
    <row r="29" spans="1:15" ht="31.5" x14ac:dyDescent="0.2">
      <c r="A29" s="18" t="s">
        <v>135</v>
      </c>
      <c r="B29" s="10" t="s">
        <v>123</v>
      </c>
      <c r="C29" s="14" t="s">
        <v>17</v>
      </c>
      <c r="D29" s="10" t="s">
        <v>110</v>
      </c>
      <c r="E29" s="10" t="s">
        <v>136</v>
      </c>
      <c r="F29" s="10" t="s">
        <v>0</v>
      </c>
      <c r="G29" s="10" t="s">
        <v>0</v>
      </c>
      <c r="H29" s="11" t="s">
        <v>0</v>
      </c>
      <c r="I29" s="11" t="s">
        <v>0</v>
      </c>
      <c r="J29" s="11" t="s">
        <v>0</v>
      </c>
      <c r="K29" s="25" t="s">
        <v>0</v>
      </c>
      <c r="L29" s="11" t="s">
        <v>0</v>
      </c>
      <c r="M29" s="3">
        <f t="shared" si="11"/>
        <v>10605430</v>
      </c>
      <c r="N29" s="3">
        <f t="shared" si="13"/>
        <v>0</v>
      </c>
      <c r="O29" s="3">
        <f t="shared" si="13"/>
        <v>0</v>
      </c>
    </row>
    <row r="30" spans="1:15" ht="15.75" x14ac:dyDescent="0.2">
      <c r="A30" s="30" t="s">
        <v>126</v>
      </c>
      <c r="B30" s="10" t="s">
        <v>123</v>
      </c>
      <c r="C30" s="14" t="s">
        <v>17</v>
      </c>
      <c r="D30" s="10" t="s">
        <v>110</v>
      </c>
      <c r="E30" s="10" t="s">
        <v>136</v>
      </c>
      <c r="F30" s="10" t="s">
        <v>23</v>
      </c>
      <c r="G30" s="10" t="s">
        <v>0</v>
      </c>
      <c r="H30" s="10" t="s">
        <v>0</v>
      </c>
      <c r="I30" s="10" t="s">
        <v>0</v>
      </c>
      <c r="J30" s="10" t="s">
        <v>0</v>
      </c>
      <c r="K30" s="26" t="s">
        <v>0</v>
      </c>
      <c r="L30" s="10" t="s">
        <v>0</v>
      </c>
      <c r="M30" s="3">
        <f t="shared" si="11"/>
        <v>10605430</v>
      </c>
      <c r="N30" s="3">
        <f t="shared" si="13"/>
        <v>0</v>
      </c>
      <c r="O30" s="3">
        <f t="shared" si="13"/>
        <v>0</v>
      </c>
    </row>
    <row r="31" spans="1:15" ht="15.75" x14ac:dyDescent="0.2">
      <c r="A31" s="30" t="s">
        <v>137</v>
      </c>
      <c r="B31" s="10" t="s">
        <v>123</v>
      </c>
      <c r="C31" s="14" t="s">
        <v>17</v>
      </c>
      <c r="D31" s="10" t="s">
        <v>110</v>
      </c>
      <c r="E31" s="10" t="s">
        <v>136</v>
      </c>
      <c r="F31" s="10" t="s">
        <v>23</v>
      </c>
      <c r="G31" s="10" t="s">
        <v>50</v>
      </c>
      <c r="H31" s="10" t="s">
        <v>0</v>
      </c>
      <c r="I31" s="10" t="s">
        <v>0</v>
      </c>
      <c r="J31" s="10" t="s">
        <v>0</v>
      </c>
      <c r="K31" s="26" t="s">
        <v>0</v>
      </c>
      <c r="L31" s="10" t="s">
        <v>0</v>
      </c>
      <c r="M31" s="3">
        <f t="shared" si="11"/>
        <v>10605430</v>
      </c>
      <c r="N31" s="3">
        <f t="shared" si="13"/>
        <v>0</v>
      </c>
      <c r="O31" s="3">
        <f t="shared" si="13"/>
        <v>0</v>
      </c>
    </row>
    <row r="32" spans="1:15" ht="63" x14ac:dyDescent="0.2">
      <c r="A32" s="18" t="s">
        <v>138</v>
      </c>
      <c r="B32" s="10" t="s">
        <v>123</v>
      </c>
      <c r="C32" s="14" t="s">
        <v>17</v>
      </c>
      <c r="D32" s="10" t="s">
        <v>110</v>
      </c>
      <c r="E32" s="10" t="s">
        <v>136</v>
      </c>
      <c r="F32" s="10" t="s">
        <v>23</v>
      </c>
      <c r="G32" s="10" t="s">
        <v>50</v>
      </c>
      <c r="H32" s="10" t="s">
        <v>139</v>
      </c>
      <c r="I32" s="11" t="s">
        <v>0</v>
      </c>
      <c r="J32" s="11" t="s">
        <v>0</v>
      </c>
      <c r="K32" s="25" t="s">
        <v>0</v>
      </c>
      <c r="L32" s="11" t="s">
        <v>0</v>
      </c>
      <c r="M32" s="3">
        <f>M33+M35</f>
        <v>10605430</v>
      </c>
      <c r="N32" s="3">
        <f t="shared" ref="N32:O32" si="14">N33+N35</f>
        <v>0</v>
      </c>
      <c r="O32" s="3">
        <f t="shared" si="14"/>
        <v>0</v>
      </c>
    </row>
    <row r="33" spans="1:15" ht="78.75" x14ac:dyDescent="0.2">
      <c r="A33" s="18" t="s">
        <v>79</v>
      </c>
      <c r="B33" s="10" t="s">
        <v>123</v>
      </c>
      <c r="C33" s="14" t="s">
        <v>17</v>
      </c>
      <c r="D33" s="10" t="s">
        <v>110</v>
      </c>
      <c r="E33" s="10" t="s">
        <v>136</v>
      </c>
      <c r="F33" s="10" t="s">
        <v>23</v>
      </c>
      <c r="G33" s="10" t="s">
        <v>50</v>
      </c>
      <c r="H33" s="10" t="s">
        <v>139</v>
      </c>
      <c r="I33" s="10" t="s">
        <v>80</v>
      </c>
      <c r="J33" s="10" t="s">
        <v>0</v>
      </c>
      <c r="K33" s="26" t="s">
        <v>0</v>
      </c>
      <c r="L33" s="10" t="s">
        <v>0</v>
      </c>
      <c r="M33" s="3">
        <f>M34</f>
        <v>8059430</v>
      </c>
      <c r="N33" s="3">
        <f t="shared" ref="N33:O33" si="15">N34</f>
        <v>0</v>
      </c>
      <c r="O33" s="3">
        <f t="shared" si="15"/>
        <v>0</v>
      </c>
    </row>
    <row r="34" spans="1:15" ht="15.75" x14ac:dyDescent="0.2">
      <c r="A34" s="16" t="s">
        <v>395</v>
      </c>
      <c r="B34" s="9" t="s">
        <v>123</v>
      </c>
      <c r="C34" s="15" t="s">
        <v>17</v>
      </c>
      <c r="D34" s="9" t="s">
        <v>110</v>
      </c>
      <c r="E34" s="9" t="s">
        <v>136</v>
      </c>
      <c r="F34" s="9" t="s">
        <v>23</v>
      </c>
      <c r="G34" s="9" t="s">
        <v>50</v>
      </c>
      <c r="H34" s="9" t="s">
        <v>139</v>
      </c>
      <c r="I34" s="9" t="s">
        <v>80</v>
      </c>
      <c r="J34" s="12" t="s">
        <v>0</v>
      </c>
      <c r="K34" s="5" t="s">
        <v>0</v>
      </c>
      <c r="L34" s="12" t="s">
        <v>0</v>
      </c>
      <c r="M34" s="4">
        <v>8059430</v>
      </c>
      <c r="N34" s="4">
        <v>0</v>
      </c>
      <c r="O34" s="4">
        <v>0</v>
      </c>
    </row>
    <row r="35" spans="1:15" ht="108.75" customHeight="1" x14ac:dyDescent="0.2">
      <c r="A35" s="18" t="s">
        <v>81</v>
      </c>
      <c r="B35" s="10" t="s">
        <v>123</v>
      </c>
      <c r="C35" s="14" t="s">
        <v>17</v>
      </c>
      <c r="D35" s="10" t="s">
        <v>110</v>
      </c>
      <c r="E35" s="10" t="s">
        <v>136</v>
      </c>
      <c r="F35" s="10" t="s">
        <v>23</v>
      </c>
      <c r="G35" s="10" t="s">
        <v>50</v>
      </c>
      <c r="H35" s="10" t="s">
        <v>139</v>
      </c>
      <c r="I35" s="10" t="s">
        <v>82</v>
      </c>
      <c r="J35" s="10" t="s">
        <v>0</v>
      </c>
      <c r="K35" s="26" t="s">
        <v>0</v>
      </c>
      <c r="L35" s="10" t="s">
        <v>0</v>
      </c>
      <c r="M35" s="3">
        <f>M36</f>
        <v>2546000</v>
      </c>
      <c r="N35" s="3">
        <f t="shared" ref="N35:O35" si="16">N36</f>
        <v>0</v>
      </c>
      <c r="O35" s="3">
        <f t="shared" si="16"/>
        <v>0</v>
      </c>
    </row>
    <row r="36" spans="1:15" ht="15.75" x14ac:dyDescent="0.2">
      <c r="A36" s="16" t="s">
        <v>395</v>
      </c>
      <c r="B36" s="9" t="s">
        <v>123</v>
      </c>
      <c r="C36" s="15" t="s">
        <v>17</v>
      </c>
      <c r="D36" s="9" t="s">
        <v>110</v>
      </c>
      <c r="E36" s="9" t="s">
        <v>136</v>
      </c>
      <c r="F36" s="9" t="s">
        <v>23</v>
      </c>
      <c r="G36" s="9" t="s">
        <v>50</v>
      </c>
      <c r="H36" s="9" t="s">
        <v>139</v>
      </c>
      <c r="I36" s="9" t="s">
        <v>82</v>
      </c>
      <c r="J36" s="12" t="s">
        <v>0</v>
      </c>
      <c r="K36" s="5" t="s">
        <v>0</v>
      </c>
      <c r="L36" s="12" t="s">
        <v>0</v>
      </c>
      <c r="M36" s="4">
        <v>2546000</v>
      </c>
      <c r="N36" s="4">
        <v>0</v>
      </c>
      <c r="O36" s="4">
        <v>0</v>
      </c>
    </row>
    <row r="37" spans="1:15" ht="96" customHeight="1" x14ac:dyDescent="0.2">
      <c r="A37" s="18" t="s">
        <v>162</v>
      </c>
      <c r="B37" s="10" t="s">
        <v>163</v>
      </c>
      <c r="C37" s="10" t="s">
        <v>0</v>
      </c>
      <c r="D37" s="10" t="s">
        <v>0</v>
      </c>
      <c r="E37" s="10" t="s">
        <v>0</v>
      </c>
      <c r="F37" s="10" t="s">
        <v>0</v>
      </c>
      <c r="G37" s="10" t="s">
        <v>0</v>
      </c>
      <c r="H37" s="11" t="s">
        <v>0</v>
      </c>
      <c r="I37" s="11" t="s">
        <v>0</v>
      </c>
      <c r="J37" s="11" t="s">
        <v>0</v>
      </c>
      <c r="K37" s="25" t="s">
        <v>0</v>
      </c>
      <c r="L37" s="11" t="s">
        <v>0</v>
      </c>
      <c r="M37" s="3">
        <f t="shared" ref="M37:M44" si="17">M38</f>
        <v>200000</v>
      </c>
      <c r="N37" s="3">
        <f t="shared" ref="N37:O44" si="18">N38</f>
        <v>200000</v>
      </c>
      <c r="O37" s="3">
        <f t="shared" si="18"/>
        <v>200000</v>
      </c>
    </row>
    <row r="38" spans="1:15" ht="31.5" x14ac:dyDescent="0.2">
      <c r="A38" s="18" t="s">
        <v>189</v>
      </c>
      <c r="B38" s="10" t="s">
        <v>163</v>
      </c>
      <c r="C38" s="14" t="s">
        <v>17</v>
      </c>
      <c r="D38" s="10" t="s">
        <v>0</v>
      </c>
      <c r="E38" s="10" t="s">
        <v>0</v>
      </c>
      <c r="F38" s="10" t="s">
        <v>0</v>
      </c>
      <c r="G38" s="10" t="s">
        <v>0</v>
      </c>
      <c r="H38" s="11" t="s">
        <v>0</v>
      </c>
      <c r="I38" s="11" t="s">
        <v>0</v>
      </c>
      <c r="J38" s="11" t="s">
        <v>0</v>
      </c>
      <c r="K38" s="25" t="s">
        <v>0</v>
      </c>
      <c r="L38" s="11" t="s">
        <v>0</v>
      </c>
      <c r="M38" s="3">
        <f t="shared" si="17"/>
        <v>200000</v>
      </c>
      <c r="N38" s="3">
        <f t="shared" si="18"/>
        <v>200000</v>
      </c>
      <c r="O38" s="3">
        <f t="shared" si="18"/>
        <v>200000</v>
      </c>
    </row>
    <row r="39" spans="1:15" ht="78.75" x14ac:dyDescent="0.2">
      <c r="A39" s="18" t="s">
        <v>164</v>
      </c>
      <c r="B39" s="10" t="s">
        <v>163</v>
      </c>
      <c r="C39" s="14" t="s">
        <v>17</v>
      </c>
      <c r="D39" s="10" t="s">
        <v>88</v>
      </c>
      <c r="E39" s="10" t="s">
        <v>0</v>
      </c>
      <c r="F39" s="10" t="s">
        <v>0</v>
      </c>
      <c r="G39" s="10" t="s">
        <v>0</v>
      </c>
      <c r="H39" s="11" t="s">
        <v>0</v>
      </c>
      <c r="I39" s="11" t="s">
        <v>0</v>
      </c>
      <c r="J39" s="11" t="s">
        <v>0</v>
      </c>
      <c r="K39" s="25" t="s">
        <v>0</v>
      </c>
      <c r="L39" s="11" t="s">
        <v>0</v>
      </c>
      <c r="M39" s="3">
        <f t="shared" si="17"/>
        <v>200000</v>
      </c>
      <c r="N39" s="3">
        <f t="shared" si="18"/>
        <v>200000</v>
      </c>
      <c r="O39" s="3">
        <f t="shared" si="18"/>
        <v>200000</v>
      </c>
    </row>
    <row r="40" spans="1:15" ht="31.5" x14ac:dyDescent="0.2">
      <c r="A40" s="18" t="s">
        <v>165</v>
      </c>
      <c r="B40" s="10" t="s">
        <v>163</v>
      </c>
      <c r="C40" s="14" t="s">
        <v>17</v>
      </c>
      <c r="D40" s="10" t="s">
        <v>88</v>
      </c>
      <c r="E40" s="10" t="s">
        <v>166</v>
      </c>
      <c r="F40" s="10" t="s">
        <v>0</v>
      </c>
      <c r="G40" s="10" t="s">
        <v>0</v>
      </c>
      <c r="H40" s="11" t="s">
        <v>0</v>
      </c>
      <c r="I40" s="11" t="s">
        <v>0</v>
      </c>
      <c r="J40" s="11" t="s">
        <v>0</v>
      </c>
      <c r="K40" s="25" t="s">
        <v>0</v>
      </c>
      <c r="L40" s="11" t="s">
        <v>0</v>
      </c>
      <c r="M40" s="3">
        <f t="shared" si="17"/>
        <v>200000</v>
      </c>
      <c r="N40" s="3">
        <f>N41</f>
        <v>200000</v>
      </c>
      <c r="O40" s="3">
        <f>O41</f>
        <v>200000</v>
      </c>
    </row>
    <row r="41" spans="1:15" ht="15.75" x14ac:dyDescent="0.2">
      <c r="A41" s="30" t="s">
        <v>35</v>
      </c>
      <c r="B41" s="10" t="s">
        <v>163</v>
      </c>
      <c r="C41" s="14" t="s">
        <v>17</v>
      </c>
      <c r="D41" s="10" t="s">
        <v>88</v>
      </c>
      <c r="E41" s="10" t="s">
        <v>166</v>
      </c>
      <c r="F41" s="10" t="s">
        <v>36</v>
      </c>
      <c r="G41" s="10" t="s">
        <v>0</v>
      </c>
      <c r="H41" s="10" t="s">
        <v>0</v>
      </c>
      <c r="I41" s="10" t="s">
        <v>0</v>
      </c>
      <c r="J41" s="10" t="s">
        <v>0</v>
      </c>
      <c r="K41" s="26" t="s">
        <v>0</v>
      </c>
      <c r="L41" s="10" t="s">
        <v>0</v>
      </c>
      <c r="M41" s="3">
        <f t="shared" si="17"/>
        <v>200000</v>
      </c>
      <c r="N41" s="3">
        <f t="shared" si="18"/>
        <v>200000</v>
      </c>
      <c r="O41" s="3">
        <f t="shared" si="18"/>
        <v>200000</v>
      </c>
    </row>
    <row r="42" spans="1:15" ht="31.5" x14ac:dyDescent="0.2">
      <c r="A42" s="30" t="s">
        <v>167</v>
      </c>
      <c r="B42" s="10" t="s">
        <v>163</v>
      </c>
      <c r="C42" s="14" t="s">
        <v>17</v>
      </c>
      <c r="D42" s="10" t="s">
        <v>88</v>
      </c>
      <c r="E42" s="10" t="s">
        <v>166</v>
      </c>
      <c r="F42" s="10" t="s">
        <v>36</v>
      </c>
      <c r="G42" s="10" t="s">
        <v>24</v>
      </c>
      <c r="H42" s="10" t="s">
        <v>0</v>
      </c>
      <c r="I42" s="10" t="s">
        <v>0</v>
      </c>
      <c r="J42" s="10" t="s">
        <v>0</v>
      </c>
      <c r="K42" s="26" t="s">
        <v>0</v>
      </c>
      <c r="L42" s="10" t="s">
        <v>0</v>
      </c>
      <c r="M42" s="3">
        <f t="shared" si="17"/>
        <v>200000</v>
      </c>
      <c r="N42" s="3">
        <f t="shared" si="18"/>
        <v>200000</v>
      </c>
      <c r="O42" s="3">
        <f t="shared" si="18"/>
        <v>200000</v>
      </c>
    </row>
    <row r="43" spans="1:15" ht="107.25" customHeight="1" x14ac:dyDescent="0.2">
      <c r="A43" s="18" t="s">
        <v>168</v>
      </c>
      <c r="B43" s="10" t="s">
        <v>163</v>
      </c>
      <c r="C43" s="14" t="s">
        <v>17</v>
      </c>
      <c r="D43" s="10" t="s">
        <v>88</v>
      </c>
      <c r="E43" s="10" t="s">
        <v>166</v>
      </c>
      <c r="F43" s="10" t="s">
        <v>36</v>
      </c>
      <c r="G43" s="10" t="s">
        <v>24</v>
      </c>
      <c r="H43" s="10" t="s">
        <v>169</v>
      </c>
      <c r="I43" s="11" t="s">
        <v>0</v>
      </c>
      <c r="J43" s="11" t="s">
        <v>0</v>
      </c>
      <c r="K43" s="25" t="s">
        <v>0</v>
      </c>
      <c r="L43" s="11" t="s">
        <v>0</v>
      </c>
      <c r="M43" s="3">
        <f t="shared" si="17"/>
        <v>200000</v>
      </c>
      <c r="N43" s="3">
        <f t="shared" si="18"/>
        <v>200000</v>
      </c>
      <c r="O43" s="3">
        <f t="shared" si="18"/>
        <v>200000</v>
      </c>
    </row>
    <row r="44" spans="1:15" ht="102.75" customHeight="1" x14ac:dyDescent="0.2">
      <c r="A44" s="18" t="s">
        <v>170</v>
      </c>
      <c r="B44" s="10" t="s">
        <v>163</v>
      </c>
      <c r="C44" s="14" t="s">
        <v>17</v>
      </c>
      <c r="D44" s="10" t="s">
        <v>88</v>
      </c>
      <c r="E44" s="10" t="s">
        <v>166</v>
      </c>
      <c r="F44" s="10" t="s">
        <v>36</v>
      </c>
      <c r="G44" s="10" t="s">
        <v>24</v>
      </c>
      <c r="H44" s="10" t="s">
        <v>169</v>
      </c>
      <c r="I44" s="10" t="s">
        <v>171</v>
      </c>
      <c r="J44" s="10" t="s">
        <v>0</v>
      </c>
      <c r="K44" s="26" t="s">
        <v>0</v>
      </c>
      <c r="L44" s="10" t="s">
        <v>0</v>
      </c>
      <c r="M44" s="3">
        <f t="shared" si="17"/>
        <v>200000</v>
      </c>
      <c r="N44" s="3">
        <f t="shared" si="18"/>
        <v>200000</v>
      </c>
      <c r="O44" s="3">
        <f t="shared" si="18"/>
        <v>200000</v>
      </c>
    </row>
    <row r="45" spans="1:15" ht="15.75" x14ac:dyDescent="0.2">
      <c r="A45" s="16" t="s">
        <v>395</v>
      </c>
      <c r="B45" s="9" t="s">
        <v>163</v>
      </c>
      <c r="C45" s="15" t="s">
        <v>17</v>
      </c>
      <c r="D45" s="9" t="s">
        <v>88</v>
      </c>
      <c r="E45" s="9" t="s">
        <v>166</v>
      </c>
      <c r="F45" s="9" t="s">
        <v>36</v>
      </c>
      <c r="G45" s="9" t="s">
        <v>24</v>
      </c>
      <c r="H45" s="9" t="s">
        <v>169</v>
      </c>
      <c r="I45" s="9" t="s">
        <v>171</v>
      </c>
      <c r="J45" s="12" t="s">
        <v>0</v>
      </c>
      <c r="K45" s="5" t="s">
        <v>0</v>
      </c>
      <c r="L45" s="12" t="s">
        <v>0</v>
      </c>
      <c r="M45" s="4">
        <v>200000</v>
      </c>
      <c r="N45" s="4">
        <v>200000</v>
      </c>
      <c r="O45" s="4">
        <v>200000</v>
      </c>
    </row>
    <row r="47" spans="1:15" ht="48.75" customHeight="1" x14ac:dyDescent="0.2"/>
    <row r="48" spans="1:15" ht="20.25" x14ac:dyDescent="0.3">
      <c r="A48" s="116" t="s">
        <v>400</v>
      </c>
      <c r="B48" s="116"/>
      <c r="C48" s="116"/>
      <c r="D48" s="116"/>
      <c r="M48" s="113" t="s">
        <v>401</v>
      </c>
      <c r="N48" s="113"/>
      <c r="O48" s="113"/>
    </row>
    <row r="51" spans="1:15" ht="20.25" x14ac:dyDescent="0.2">
      <c r="A51" s="58" t="s">
        <v>402</v>
      </c>
    </row>
    <row r="54" spans="1:15" ht="40.5" x14ac:dyDescent="0.3">
      <c r="A54" s="58" t="s">
        <v>403</v>
      </c>
      <c r="M54" s="113" t="s">
        <v>404</v>
      </c>
      <c r="N54" s="113"/>
      <c r="O54" s="113"/>
    </row>
    <row r="55" spans="1:15" ht="20.25" x14ac:dyDescent="0.3">
      <c r="A55" s="58"/>
      <c r="M55" s="60"/>
      <c r="N55" s="60"/>
      <c r="O55" s="60"/>
    </row>
    <row r="56" spans="1:15" ht="40.5" customHeight="1" x14ac:dyDescent="0.3">
      <c r="A56" s="58"/>
      <c r="M56" s="60"/>
      <c r="N56" s="60"/>
      <c r="O56" s="60"/>
    </row>
    <row r="57" spans="1:15" ht="33" customHeight="1" x14ac:dyDescent="0.2"/>
    <row r="59" spans="1:15" ht="18.75" x14ac:dyDescent="0.3">
      <c r="A59" s="59" t="s">
        <v>405</v>
      </c>
    </row>
    <row r="60" spans="1:15" ht="18.75" x14ac:dyDescent="0.3">
      <c r="A60" s="59" t="s">
        <v>406</v>
      </c>
    </row>
  </sheetData>
  <mergeCells count="6">
    <mergeCell ref="M1:O1"/>
    <mergeCell ref="M54:O54"/>
    <mergeCell ref="A2:O2"/>
    <mergeCell ref="A3:O3"/>
    <mergeCell ref="A48:D48"/>
    <mergeCell ref="M48:O48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view="pageBreakPreview" topLeftCell="A13" zoomScaleNormal="100" zoomScaleSheetLayoutView="100" workbookViewId="0">
      <selection activeCell="A27" sqref="A27"/>
    </sheetView>
  </sheetViews>
  <sheetFormatPr defaultRowHeight="12.75" x14ac:dyDescent="0.2"/>
  <cols>
    <col min="1" max="1" width="49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3.33203125" customWidth="1"/>
    <col min="11" max="11" width="12.1640625" customWidth="1"/>
    <col min="12" max="12" width="9.33203125" customWidth="1"/>
    <col min="13" max="15" width="20.1640625" bestFit="1" customWidth="1"/>
    <col min="16" max="18" width="18.1640625" style="31" customWidth="1"/>
  </cols>
  <sheetData>
    <row r="1" spans="1:18" ht="56.25" customHeight="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6" t="s">
        <v>0</v>
      </c>
      <c r="H1" s="6" t="s">
        <v>0</v>
      </c>
      <c r="I1" s="6" t="s">
        <v>0</v>
      </c>
      <c r="J1" s="95"/>
      <c r="K1" s="95"/>
      <c r="L1" s="95"/>
      <c r="M1" s="112" t="s">
        <v>438</v>
      </c>
      <c r="N1" s="112"/>
      <c r="O1" s="112"/>
    </row>
    <row r="2" spans="1:18" ht="51" customHeight="1" x14ac:dyDescent="0.2">
      <c r="A2" s="114" t="s">
        <v>394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8" ht="15.75" x14ac:dyDescent="0.2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8" ht="38.25" x14ac:dyDescent="0.2">
      <c r="A4" s="9" t="s">
        <v>184</v>
      </c>
      <c r="B4" s="9" t="s">
        <v>2</v>
      </c>
      <c r="C4" s="9" t="s">
        <v>199</v>
      </c>
      <c r="D4" s="9" t="s">
        <v>200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12" t="s">
        <v>8</v>
      </c>
      <c r="K4" s="12" t="s">
        <v>9</v>
      </c>
      <c r="L4" s="12" t="s">
        <v>10</v>
      </c>
      <c r="M4" s="47" t="s">
        <v>11</v>
      </c>
      <c r="N4" s="47" t="s">
        <v>12</v>
      </c>
      <c r="O4" s="47" t="s">
        <v>13</v>
      </c>
    </row>
    <row r="5" spans="1:18" ht="15.75" x14ac:dyDescent="0.2">
      <c r="A5" s="7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187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</row>
    <row r="6" spans="1:18" ht="15.75" x14ac:dyDescent="0.2">
      <c r="A6" s="41" t="s">
        <v>28</v>
      </c>
      <c r="B6" s="9" t="s">
        <v>0</v>
      </c>
      <c r="C6" s="9" t="s">
        <v>0</v>
      </c>
      <c r="D6" s="9" t="s">
        <v>0</v>
      </c>
      <c r="E6" s="9" t="s">
        <v>0</v>
      </c>
      <c r="F6" s="9" t="s">
        <v>0</v>
      </c>
      <c r="G6" s="9" t="s">
        <v>0</v>
      </c>
      <c r="H6" s="9" t="s">
        <v>0</v>
      </c>
      <c r="I6" s="9" t="s">
        <v>0</v>
      </c>
      <c r="J6" s="9" t="s">
        <v>0</v>
      </c>
      <c r="K6" s="24" t="s">
        <v>0</v>
      </c>
      <c r="L6" s="9" t="s">
        <v>0</v>
      </c>
      <c r="M6" s="3">
        <f t="shared" ref="M6:M13" si="0">M7</f>
        <v>59079059</v>
      </c>
      <c r="N6" s="3">
        <f t="shared" ref="N6:O6" si="1">N7</f>
        <v>0</v>
      </c>
      <c r="O6" s="3">
        <f t="shared" si="1"/>
        <v>0</v>
      </c>
      <c r="P6" s="31">
        <f>M6+'Мун. собственность'!M6</f>
        <v>4943729680.7000008</v>
      </c>
      <c r="Q6" s="31">
        <f>N6+'Мун. собственность'!N6</f>
        <v>3633499303.1399999</v>
      </c>
      <c r="R6" s="31">
        <f>O6+'Мун. собственность'!O6</f>
        <v>1739829185.6599998</v>
      </c>
    </row>
    <row r="7" spans="1:18" s="31" customFormat="1" ht="31.5" x14ac:dyDescent="0.2">
      <c r="A7" s="41" t="s">
        <v>122</v>
      </c>
      <c r="B7" s="10" t="s">
        <v>123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1" t="s">
        <v>0</v>
      </c>
      <c r="I7" s="11" t="s">
        <v>0</v>
      </c>
      <c r="J7" s="11" t="s">
        <v>0</v>
      </c>
      <c r="K7" s="25"/>
      <c r="L7" s="11" t="s">
        <v>0</v>
      </c>
      <c r="M7" s="3">
        <f t="shared" si="0"/>
        <v>59079059</v>
      </c>
      <c r="N7" s="3">
        <f t="shared" ref="N7:O7" si="2">N8</f>
        <v>0</v>
      </c>
      <c r="O7" s="3">
        <f t="shared" si="2"/>
        <v>0</v>
      </c>
    </row>
    <row r="8" spans="1:18" s="31" customFormat="1" ht="31.5" x14ac:dyDescent="0.2">
      <c r="A8" s="41" t="s">
        <v>189</v>
      </c>
      <c r="B8" s="10" t="s">
        <v>123</v>
      </c>
      <c r="C8" s="14" t="s">
        <v>17</v>
      </c>
      <c r="D8" s="10" t="s">
        <v>0</v>
      </c>
      <c r="E8" s="10" t="s">
        <v>0</v>
      </c>
      <c r="F8" s="10" t="s">
        <v>0</v>
      </c>
      <c r="G8" s="10" t="s">
        <v>0</v>
      </c>
      <c r="H8" s="11" t="s">
        <v>0</v>
      </c>
      <c r="I8" s="11" t="s">
        <v>0</v>
      </c>
      <c r="J8" s="11" t="s">
        <v>0</v>
      </c>
      <c r="K8" s="25"/>
      <c r="L8" s="11" t="s">
        <v>0</v>
      </c>
      <c r="M8" s="3">
        <f t="shared" si="0"/>
        <v>59079059</v>
      </c>
      <c r="N8" s="3">
        <f t="shared" ref="N8:O13" si="3">N9</f>
        <v>0</v>
      </c>
      <c r="O8" s="3">
        <f t="shared" si="3"/>
        <v>0</v>
      </c>
    </row>
    <row r="9" spans="1:18" s="31" customFormat="1" ht="152.25" customHeight="1" x14ac:dyDescent="0.2">
      <c r="A9" s="61" t="s">
        <v>134</v>
      </c>
      <c r="B9" s="10" t="s">
        <v>123</v>
      </c>
      <c r="C9" s="14" t="s">
        <v>17</v>
      </c>
      <c r="D9" s="10" t="s">
        <v>110</v>
      </c>
      <c r="E9" s="10" t="s">
        <v>0</v>
      </c>
      <c r="F9" s="10" t="s">
        <v>0</v>
      </c>
      <c r="G9" s="10" t="s">
        <v>0</v>
      </c>
      <c r="H9" s="11" t="s">
        <v>0</v>
      </c>
      <c r="I9" s="11" t="s">
        <v>0</v>
      </c>
      <c r="J9" s="11" t="s">
        <v>0</v>
      </c>
      <c r="K9" s="25"/>
      <c r="L9" s="11" t="s">
        <v>0</v>
      </c>
      <c r="M9" s="3">
        <f t="shared" si="0"/>
        <v>59079059</v>
      </c>
      <c r="N9" s="3">
        <f t="shared" si="3"/>
        <v>0</v>
      </c>
      <c r="O9" s="3">
        <f t="shared" si="3"/>
        <v>0</v>
      </c>
    </row>
    <row r="10" spans="1:18" s="31" customFormat="1" ht="31.5" x14ac:dyDescent="0.2">
      <c r="A10" s="41" t="s">
        <v>135</v>
      </c>
      <c r="B10" s="10" t="s">
        <v>123</v>
      </c>
      <c r="C10" s="14" t="s">
        <v>17</v>
      </c>
      <c r="D10" s="10" t="s">
        <v>110</v>
      </c>
      <c r="E10" s="10" t="s">
        <v>136</v>
      </c>
      <c r="F10" s="10" t="s">
        <v>0</v>
      </c>
      <c r="G10" s="10" t="s">
        <v>0</v>
      </c>
      <c r="H10" s="11" t="s">
        <v>0</v>
      </c>
      <c r="I10" s="11" t="s">
        <v>0</v>
      </c>
      <c r="J10" s="11" t="s">
        <v>0</v>
      </c>
      <c r="K10" s="25"/>
      <c r="L10" s="11" t="s">
        <v>0</v>
      </c>
      <c r="M10" s="3">
        <f t="shared" si="0"/>
        <v>59079059</v>
      </c>
      <c r="N10" s="3">
        <f t="shared" si="3"/>
        <v>0</v>
      </c>
      <c r="O10" s="3">
        <f t="shared" si="3"/>
        <v>0</v>
      </c>
    </row>
    <row r="11" spans="1:18" s="31" customFormat="1" ht="15.75" x14ac:dyDescent="0.2">
      <c r="A11" s="42" t="s">
        <v>126</v>
      </c>
      <c r="B11" s="10" t="s">
        <v>123</v>
      </c>
      <c r="C11" s="14" t="s">
        <v>17</v>
      </c>
      <c r="D11" s="10" t="s">
        <v>110</v>
      </c>
      <c r="E11" s="10" t="s">
        <v>136</v>
      </c>
      <c r="F11" s="10" t="s">
        <v>23</v>
      </c>
      <c r="G11" s="10" t="s">
        <v>0</v>
      </c>
      <c r="H11" s="10" t="s">
        <v>0</v>
      </c>
      <c r="I11" s="10" t="s">
        <v>0</v>
      </c>
      <c r="J11" s="10" t="s">
        <v>0</v>
      </c>
      <c r="K11" s="26"/>
      <c r="L11" s="10" t="s">
        <v>0</v>
      </c>
      <c r="M11" s="3">
        <f t="shared" si="0"/>
        <v>59079059</v>
      </c>
      <c r="N11" s="3">
        <f t="shared" si="3"/>
        <v>0</v>
      </c>
      <c r="O11" s="3">
        <f t="shared" si="3"/>
        <v>0</v>
      </c>
    </row>
    <row r="12" spans="1:18" s="31" customFormat="1" ht="15.75" x14ac:dyDescent="0.2">
      <c r="A12" s="42" t="s">
        <v>137</v>
      </c>
      <c r="B12" s="10" t="s">
        <v>123</v>
      </c>
      <c r="C12" s="14" t="s">
        <v>17</v>
      </c>
      <c r="D12" s="10" t="s">
        <v>110</v>
      </c>
      <c r="E12" s="10" t="s">
        <v>136</v>
      </c>
      <c r="F12" s="10" t="s">
        <v>23</v>
      </c>
      <c r="G12" s="10" t="s">
        <v>50</v>
      </c>
      <c r="H12" s="10" t="s">
        <v>0</v>
      </c>
      <c r="I12" s="10" t="s">
        <v>0</v>
      </c>
      <c r="J12" s="10" t="s">
        <v>0</v>
      </c>
      <c r="K12" s="26"/>
      <c r="L12" s="10" t="s">
        <v>0</v>
      </c>
      <c r="M12" s="3">
        <f t="shared" si="0"/>
        <v>59079059</v>
      </c>
      <c r="N12" s="3">
        <f t="shared" si="3"/>
        <v>0</v>
      </c>
      <c r="O12" s="3">
        <f t="shared" si="3"/>
        <v>0</v>
      </c>
    </row>
    <row r="13" spans="1:18" s="31" customFormat="1" ht="63" x14ac:dyDescent="0.2">
      <c r="A13" s="57" t="s">
        <v>138</v>
      </c>
      <c r="B13" s="10" t="s">
        <v>123</v>
      </c>
      <c r="C13" s="14" t="s">
        <v>17</v>
      </c>
      <c r="D13" s="10" t="s">
        <v>110</v>
      </c>
      <c r="E13" s="10" t="s">
        <v>136</v>
      </c>
      <c r="F13" s="10" t="s">
        <v>23</v>
      </c>
      <c r="G13" s="10" t="s">
        <v>50</v>
      </c>
      <c r="H13" s="10" t="s">
        <v>139</v>
      </c>
      <c r="I13" s="11" t="s">
        <v>0</v>
      </c>
      <c r="J13" s="11" t="s">
        <v>0</v>
      </c>
      <c r="K13" s="25"/>
      <c r="L13" s="11" t="s">
        <v>0</v>
      </c>
      <c r="M13" s="3">
        <f t="shared" si="0"/>
        <v>59079059</v>
      </c>
      <c r="N13" s="3">
        <f t="shared" si="3"/>
        <v>0</v>
      </c>
      <c r="O13" s="3">
        <f t="shared" si="3"/>
        <v>0</v>
      </c>
    </row>
    <row r="14" spans="1:18" s="31" customFormat="1" ht="63" x14ac:dyDescent="0.2">
      <c r="A14" s="41" t="s">
        <v>209</v>
      </c>
      <c r="B14" s="10" t="s">
        <v>123</v>
      </c>
      <c r="C14" s="14" t="s">
        <v>17</v>
      </c>
      <c r="D14" s="10" t="s">
        <v>110</v>
      </c>
      <c r="E14" s="10" t="s">
        <v>136</v>
      </c>
      <c r="F14" s="10" t="s">
        <v>23</v>
      </c>
      <c r="G14" s="10" t="s">
        <v>50</v>
      </c>
      <c r="H14" s="10" t="s">
        <v>139</v>
      </c>
      <c r="I14" s="10" t="s">
        <v>203</v>
      </c>
      <c r="J14" s="10" t="s">
        <v>0</v>
      </c>
      <c r="K14" s="26"/>
      <c r="L14" s="10" t="s">
        <v>0</v>
      </c>
      <c r="M14" s="3">
        <f>M15+M17+M19+M21+M23+M25+M27+M29+M31+M33+M35+M37</f>
        <v>59079059</v>
      </c>
      <c r="N14" s="3">
        <f t="shared" ref="N14:O14" si="4">N15+N17+N19+N21+N23+N25+N27+N29+N31+N33+N35+N37</f>
        <v>0</v>
      </c>
      <c r="O14" s="3">
        <f t="shared" si="4"/>
        <v>0</v>
      </c>
    </row>
    <row r="15" spans="1:18" s="31" customFormat="1" ht="15.75" x14ac:dyDescent="0.2">
      <c r="A15" s="48" t="s">
        <v>172</v>
      </c>
      <c r="B15" s="49"/>
      <c r="C15" s="49"/>
      <c r="D15" s="49"/>
      <c r="E15" s="49"/>
      <c r="F15" s="49"/>
      <c r="G15" s="49"/>
      <c r="H15" s="49"/>
      <c r="I15" s="49"/>
      <c r="J15" s="50"/>
      <c r="K15" s="50"/>
      <c r="L15" s="50"/>
      <c r="M15" s="51">
        <f>M16</f>
        <v>2343287</v>
      </c>
      <c r="N15" s="51">
        <f t="shared" ref="N15:O15" si="5">N16</f>
        <v>0</v>
      </c>
      <c r="O15" s="51">
        <f t="shared" si="5"/>
        <v>0</v>
      </c>
    </row>
    <row r="16" spans="1:18" s="31" customFormat="1" ht="15.75" x14ac:dyDescent="0.2">
      <c r="A16" s="52" t="s">
        <v>395</v>
      </c>
      <c r="B16" s="53" t="s">
        <v>123</v>
      </c>
      <c r="C16" s="53">
        <v>4</v>
      </c>
      <c r="D16" s="53" t="s">
        <v>110</v>
      </c>
      <c r="E16" s="53" t="s">
        <v>136</v>
      </c>
      <c r="F16" s="53" t="s">
        <v>23</v>
      </c>
      <c r="G16" s="53" t="s">
        <v>50</v>
      </c>
      <c r="H16" s="53" t="s">
        <v>139</v>
      </c>
      <c r="I16" s="53" t="s">
        <v>203</v>
      </c>
      <c r="J16" s="54"/>
      <c r="K16" s="54"/>
      <c r="L16" s="54"/>
      <c r="M16" s="55">
        <v>2343287</v>
      </c>
      <c r="N16" s="56"/>
      <c r="O16" s="56"/>
    </row>
    <row r="17" spans="1:15" s="31" customFormat="1" ht="15.75" x14ac:dyDescent="0.2">
      <c r="A17" s="48" t="s">
        <v>381</v>
      </c>
      <c r="B17" s="49"/>
      <c r="C17" s="49"/>
      <c r="D17" s="49"/>
      <c r="E17" s="49"/>
      <c r="F17" s="49"/>
      <c r="G17" s="49"/>
      <c r="H17" s="49"/>
      <c r="I17" s="49"/>
      <c r="J17" s="50"/>
      <c r="K17" s="50"/>
      <c r="L17" s="50"/>
      <c r="M17" s="51">
        <f>M18</f>
        <v>8560606</v>
      </c>
      <c r="N17" s="51">
        <f t="shared" ref="N17:O21" si="6">N18</f>
        <v>0</v>
      </c>
      <c r="O17" s="51">
        <f t="shared" si="6"/>
        <v>0</v>
      </c>
    </row>
    <row r="18" spans="1:15" s="31" customFormat="1" ht="15.75" x14ac:dyDescent="0.2">
      <c r="A18" s="52" t="s">
        <v>395</v>
      </c>
      <c r="B18" s="53" t="s">
        <v>123</v>
      </c>
      <c r="C18" s="53">
        <v>4</v>
      </c>
      <c r="D18" s="53" t="s">
        <v>110</v>
      </c>
      <c r="E18" s="53" t="s">
        <v>136</v>
      </c>
      <c r="F18" s="53" t="s">
        <v>23</v>
      </c>
      <c r="G18" s="53" t="s">
        <v>50</v>
      </c>
      <c r="H18" s="53" t="s">
        <v>139</v>
      </c>
      <c r="I18" s="53" t="s">
        <v>203</v>
      </c>
      <c r="J18" s="54"/>
      <c r="K18" s="54"/>
      <c r="L18" s="54"/>
      <c r="M18" s="55">
        <v>8560606</v>
      </c>
      <c r="N18" s="56"/>
      <c r="O18" s="56"/>
    </row>
    <row r="19" spans="1:15" s="31" customFormat="1" ht="15.75" x14ac:dyDescent="0.2">
      <c r="A19" s="48" t="s">
        <v>371</v>
      </c>
      <c r="B19" s="49"/>
      <c r="C19" s="49"/>
      <c r="D19" s="49"/>
      <c r="E19" s="49"/>
      <c r="F19" s="49"/>
      <c r="G19" s="49"/>
      <c r="H19" s="49"/>
      <c r="I19" s="49"/>
      <c r="J19" s="50"/>
      <c r="K19" s="50"/>
      <c r="L19" s="50"/>
      <c r="M19" s="51">
        <f>M20</f>
        <v>2042500</v>
      </c>
      <c r="N19" s="51">
        <f t="shared" si="6"/>
        <v>0</v>
      </c>
      <c r="O19" s="51">
        <f t="shared" si="6"/>
        <v>0</v>
      </c>
    </row>
    <row r="20" spans="1:15" s="31" customFormat="1" ht="15.75" x14ac:dyDescent="0.2">
      <c r="A20" s="52" t="s">
        <v>395</v>
      </c>
      <c r="B20" s="53" t="s">
        <v>123</v>
      </c>
      <c r="C20" s="53">
        <v>4</v>
      </c>
      <c r="D20" s="53" t="s">
        <v>110</v>
      </c>
      <c r="E20" s="53" t="s">
        <v>136</v>
      </c>
      <c r="F20" s="53" t="s">
        <v>23</v>
      </c>
      <c r="G20" s="53" t="s">
        <v>50</v>
      </c>
      <c r="H20" s="53" t="s">
        <v>139</v>
      </c>
      <c r="I20" s="53" t="s">
        <v>203</v>
      </c>
      <c r="J20" s="54"/>
      <c r="K20" s="54"/>
      <c r="L20" s="54"/>
      <c r="M20" s="55">
        <v>2042500</v>
      </c>
      <c r="N20" s="56"/>
      <c r="O20" s="56"/>
    </row>
    <row r="21" spans="1:15" s="31" customFormat="1" ht="15.75" x14ac:dyDescent="0.2">
      <c r="A21" s="48" t="s">
        <v>173</v>
      </c>
      <c r="B21" s="49"/>
      <c r="C21" s="49"/>
      <c r="D21" s="49"/>
      <c r="E21" s="49"/>
      <c r="F21" s="49"/>
      <c r="G21" s="49"/>
      <c r="H21" s="49"/>
      <c r="I21" s="49"/>
      <c r="J21" s="50"/>
      <c r="K21" s="50"/>
      <c r="L21" s="50"/>
      <c r="M21" s="51">
        <f>M22</f>
        <v>3037149</v>
      </c>
      <c r="N21" s="51">
        <f t="shared" si="6"/>
        <v>0</v>
      </c>
      <c r="O21" s="51">
        <f t="shared" si="6"/>
        <v>0</v>
      </c>
    </row>
    <row r="22" spans="1:15" s="31" customFormat="1" ht="15.75" x14ac:dyDescent="0.2">
      <c r="A22" s="52" t="s">
        <v>395</v>
      </c>
      <c r="B22" s="53" t="s">
        <v>123</v>
      </c>
      <c r="C22" s="53">
        <v>4</v>
      </c>
      <c r="D22" s="53" t="s">
        <v>110</v>
      </c>
      <c r="E22" s="53" t="s">
        <v>136</v>
      </c>
      <c r="F22" s="53" t="s">
        <v>23</v>
      </c>
      <c r="G22" s="53" t="s">
        <v>50</v>
      </c>
      <c r="H22" s="53" t="s">
        <v>139</v>
      </c>
      <c r="I22" s="53" t="s">
        <v>203</v>
      </c>
      <c r="J22" s="54"/>
      <c r="K22" s="54"/>
      <c r="L22" s="54"/>
      <c r="M22" s="55">
        <v>3037149</v>
      </c>
      <c r="N22" s="56"/>
      <c r="O22" s="56"/>
    </row>
    <row r="23" spans="1:15" s="31" customFormat="1" ht="15.75" x14ac:dyDescent="0.2">
      <c r="A23" s="48" t="s">
        <v>396</v>
      </c>
      <c r="B23" s="49"/>
      <c r="C23" s="49"/>
      <c r="D23" s="49"/>
      <c r="E23" s="49"/>
      <c r="F23" s="49"/>
      <c r="G23" s="49"/>
      <c r="H23" s="49"/>
      <c r="I23" s="49"/>
      <c r="J23" s="50"/>
      <c r="K23" s="50"/>
      <c r="L23" s="50"/>
      <c r="M23" s="51">
        <f>M24</f>
        <v>1238610</v>
      </c>
      <c r="N23" s="51">
        <f t="shared" ref="N23:O23" si="7">N24</f>
        <v>0</v>
      </c>
      <c r="O23" s="51">
        <f t="shared" si="7"/>
        <v>0</v>
      </c>
    </row>
    <row r="24" spans="1:15" s="31" customFormat="1" ht="15.75" x14ac:dyDescent="0.2">
      <c r="A24" s="52" t="s">
        <v>395</v>
      </c>
      <c r="B24" s="53" t="s">
        <v>123</v>
      </c>
      <c r="C24" s="53">
        <v>4</v>
      </c>
      <c r="D24" s="53" t="s">
        <v>110</v>
      </c>
      <c r="E24" s="53" t="s">
        <v>136</v>
      </c>
      <c r="F24" s="53" t="s">
        <v>23</v>
      </c>
      <c r="G24" s="53" t="s">
        <v>50</v>
      </c>
      <c r="H24" s="53" t="s">
        <v>139</v>
      </c>
      <c r="I24" s="53" t="s">
        <v>203</v>
      </c>
      <c r="J24" s="54"/>
      <c r="K24" s="54"/>
      <c r="L24" s="54"/>
      <c r="M24" s="55">
        <v>1238610</v>
      </c>
      <c r="N24" s="56"/>
      <c r="O24" s="56"/>
    </row>
    <row r="25" spans="1:15" s="31" customFormat="1" ht="15.75" x14ac:dyDescent="0.2">
      <c r="A25" s="48" t="s">
        <v>397</v>
      </c>
      <c r="B25" s="49"/>
      <c r="C25" s="49"/>
      <c r="D25" s="49"/>
      <c r="E25" s="49"/>
      <c r="F25" s="49"/>
      <c r="G25" s="49"/>
      <c r="H25" s="49"/>
      <c r="I25" s="49"/>
      <c r="J25" s="50"/>
      <c r="K25" s="50"/>
      <c r="L25" s="50"/>
      <c r="M25" s="51">
        <f>M26</f>
        <v>14608785</v>
      </c>
      <c r="N25" s="51">
        <f t="shared" ref="N25:O25" si="8">N26</f>
        <v>0</v>
      </c>
      <c r="O25" s="51">
        <f t="shared" si="8"/>
        <v>0</v>
      </c>
    </row>
    <row r="26" spans="1:15" s="31" customFormat="1" ht="15.75" x14ac:dyDescent="0.2">
      <c r="A26" s="52" t="s">
        <v>395</v>
      </c>
      <c r="B26" s="53" t="s">
        <v>123</v>
      </c>
      <c r="C26" s="53">
        <v>4</v>
      </c>
      <c r="D26" s="53" t="s">
        <v>110</v>
      </c>
      <c r="E26" s="53" t="s">
        <v>136</v>
      </c>
      <c r="F26" s="53" t="s">
        <v>23</v>
      </c>
      <c r="G26" s="53" t="s">
        <v>50</v>
      </c>
      <c r="H26" s="53" t="s">
        <v>139</v>
      </c>
      <c r="I26" s="53" t="s">
        <v>203</v>
      </c>
      <c r="J26" s="54"/>
      <c r="K26" s="54"/>
      <c r="L26" s="54"/>
      <c r="M26" s="55">
        <v>14608785</v>
      </c>
      <c r="N26" s="56"/>
      <c r="O26" s="56"/>
    </row>
    <row r="27" spans="1:15" s="31" customFormat="1" ht="15.75" x14ac:dyDescent="0.2">
      <c r="A27" s="48" t="s">
        <v>399</v>
      </c>
      <c r="B27" s="49"/>
      <c r="C27" s="49"/>
      <c r="D27" s="49"/>
      <c r="E27" s="49"/>
      <c r="F27" s="49"/>
      <c r="G27" s="49"/>
      <c r="H27" s="49"/>
      <c r="I27" s="49"/>
      <c r="J27" s="50"/>
      <c r="K27" s="50"/>
      <c r="L27" s="50"/>
      <c r="M27" s="51">
        <f>M28</f>
        <v>1350831</v>
      </c>
      <c r="N27" s="51">
        <f t="shared" ref="N27:O31" si="9">N28</f>
        <v>0</v>
      </c>
      <c r="O27" s="51">
        <f t="shared" si="9"/>
        <v>0</v>
      </c>
    </row>
    <row r="28" spans="1:15" s="31" customFormat="1" ht="15.75" x14ac:dyDescent="0.2">
      <c r="A28" s="52" t="s">
        <v>395</v>
      </c>
      <c r="B28" s="53" t="s">
        <v>123</v>
      </c>
      <c r="C28" s="53">
        <v>4</v>
      </c>
      <c r="D28" s="53" t="s">
        <v>110</v>
      </c>
      <c r="E28" s="53" t="s">
        <v>136</v>
      </c>
      <c r="F28" s="53" t="s">
        <v>23</v>
      </c>
      <c r="G28" s="53" t="s">
        <v>50</v>
      </c>
      <c r="H28" s="53" t="s">
        <v>139</v>
      </c>
      <c r="I28" s="53" t="s">
        <v>203</v>
      </c>
      <c r="J28" s="54"/>
      <c r="K28" s="54"/>
      <c r="L28" s="54"/>
      <c r="M28" s="55">
        <v>1350831</v>
      </c>
      <c r="N28" s="55"/>
      <c r="O28" s="55"/>
    </row>
    <row r="29" spans="1:15" s="31" customFormat="1" ht="15.75" x14ac:dyDescent="0.2">
      <c r="A29" s="107" t="s">
        <v>443</v>
      </c>
      <c r="B29" s="49"/>
      <c r="C29" s="49"/>
      <c r="D29" s="49"/>
      <c r="E29" s="49"/>
      <c r="F29" s="49"/>
      <c r="G29" s="49"/>
      <c r="H29" s="49"/>
      <c r="I29" s="49"/>
      <c r="J29" s="50"/>
      <c r="K29" s="50"/>
      <c r="L29" s="50"/>
      <c r="M29" s="51">
        <f>M30</f>
        <v>1155833</v>
      </c>
      <c r="N29" s="51">
        <f t="shared" si="9"/>
        <v>0</v>
      </c>
      <c r="O29" s="51">
        <f t="shared" si="9"/>
        <v>0</v>
      </c>
    </row>
    <row r="30" spans="1:15" s="31" customFormat="1" ht="15.75" x14ac:dyDescent="0.2">
      <c r="A30" s="52" t="s">
        <v>395</v>
      </c>
      <c r="B30" s="53" t="s">
        <v>123</v>
      </c>
      <c r="C30" s="53">
        <v>4</v>
      </c>
      <c r="D30" s="53" t="s">
        <v>110</v>
      </c>
      <c r="E30" s="53" t="s">
        <v>136</v>
      </c>
      <c r="F30" s="53" t="s">
        <v>23</v>
      </c>
      <c r="G30" s="53" t="s">
        <v>50</v>
      </c>
      <c r="H30" s="53" t="s">
        <v>139</v>
      </c>
      <c r="I30" s="53" t="s">
        <v>203</v>
      </c>
      <c r="J30" s="54"/>
      <c r="K30" s="54"/>
      <c r="L30" s="54"/>
      <c r="M30" s="55">
        <v>1155833</v>
      </c>
      <c r="N30" s="55"/>
      <c r="O30" s="55"/>
    </row>
    <row r="31" spans="1:15" s="31" customFormat="1" ht="15.75" x14ac:dyDescent="0.2">
      <c r="A31" s="48" t="s">
        <v>390</v>
      </c>
      <c r="B31" s="49"/>
      <c r="C31" s="49"/>
      <c r="D31" s="49"/>
      <c r="E31" s="49"/>
      <c r="F31" s="49"/>
      <c r="G31" s="49"/>
      <c r="H31" s="49"/>
      <c r="I31" s="49"/>
      <c r="J31" s="50"/>
      <c r="K31" s="50"/>
      <c r="L31" s="50"/>
      <c r="M31" s="51">
        <f>M32</f>
        <v>7668939</v>
      </c>
      <c r="N31" s="51">
        <f t="shared" si="9"/>
        <v>0</v>
      </c>
      <c r="O31" s="51">
        <f t="shared" si="9"/>
        <v>0</v>
      </c>
    </row>
    <row r="32" spans="1:15" s="31" customFormat="1" ht="15.75" x14ac:dyDescent="0.2">
      <c r="A32" s="52" t="s">
        <v>395</v>
      </c>
      <c r="B32" s="53" t="s">
        <v>123</v>
      </c>
      <c r="C32" s="53">
        <v>4</v>
      </c>
      <c r="D32" s="53" t="s">
        <v>110</v>
      </c>
      <c r="E32" s="53" t="s">
        <v>136</v>
      </c>
      <c r="F32" s="53" t="s">
        <v>23</v>
      </c>
      <c r="G32" s="53" t="s">
        <v>50</v>
      </c>
      <c r="H32" s="53" t="s">
        <v>139</v>
      </c>
      <c r="I32" s="53" t="s">
        <v>203</v>
      </c>
      <c r="J32" s="54"/>
      <c r="K32" s="54"/>
      <c r="L32" s="54"/>
      <c r="M32" s="55">
        <v>7668939</v>
      </c>
      <c r="N32" s="55"/>
      <c r="O32" s="55"/>
    </row>
    <row r="33" spans="1:15" s="31" customFormat="1" ht="15.75" x14ac:dyDescent="0.2">
      <c r="A33" s="48" t="s">
        <v>398</v>
      </c>
      <c r="B33" s="49"/>
      <c r="C33" s="49"/>
      <c r="D33" s="49"/>
      <c r="E33" s="49"/>
      <c r="F33" s="49"/>
      <c r="G33" s="49"/>
      <c r="H33" s="49"/>
      <c r="I33" s="49"/>
      <c r="J33" s="50"/>
      <c r="K33" s="50"/>
      <c r="L33" s="50"/>
      <c r="M33" s="51">
        <f>M34</f>
        <v>2556313</v>
      </c>
      <c r="N33" s="51">
        <f t="shared" ref="N33:O33" si="10">N34</f>
        <v>0</v>
      </c>
      <c r="O33" s="51">
        <f t="shared" si="10"/>
        <v>0</v>
      </c>
    </row>
    <row r="34" spans="1:15" s="31" customFormat="1" ht="15.75" x14ac:dyDescent="0.2">
      <c r="A34" s="52" t="s">
        <v>395</v>
      </c>
      <c r="B34" s="53" t="s">
        <v>123</v>
      </c>
      <c r="C34" s="53">
        <v>4</v>
      </c>
      <c r="D34" s="53" t="s">
        <v>110</v>
      </c>
      <c r="E34" s="53" t="s">
        <v>136</v>
      </c>
      <c r="F34" s="53" t="s">
        <v>23</v>
      </c>
      <c r="G34" s="53" t="s">
        <v>50</v>
      </c>
      <c r="H34" s="53" t="s">
        <v>139</v>
      </c>
      <c r="I34" s="53" t="s">
        <v>203</v>
      </c>
      <c r="J34" s="54"/>
      <c r="K34" s="54"/>
      <c r="L34" s="54"/>
      <c r="M34" s="55">
        <v>2556313</v>
      </c>
      <c r="N34" s="56"/>
      <c r="O34" s="56"/>
    </row>
    <row r="35" spans="1:15" s="44" customFormat="1" ht="15.75" x14ac:dyDescent="0.2">
      <c r="A35" s="48" t="s">
        <v>181</v>
      </c>
      <c r="B35" s="49"/>
      <c r="C35" s="49"/>
      <c r="D35" s="49"/>
      <c r="E35" s="49"/>
      <c r="F35" s="49"/>
      <c r="G35" s="49"/>
      <c r="H35" s="49"/>
      <c r="I35" s="49"/>
      <c r="J35" s="50"/>
      <c r="K35" s="50"/>
      <c r="L35" s="50"/>
      <c r="M35" s="51">
        <f>M36</f>
        <v>7212455</v>
      </c>
      <c r="N35" s="51">
        <f t="shared" ref="N35:O35" si="11">N36</f>
        <v>0</v>
      </c>
      <c r="O35" s="51">
        <f t="shared" si="11"/>
        <v>0</v>
      </c>
    </row>
    <row r="36" spans="1:15" s="31" customFormat="1" ht="15.75" x14ac:dyDescent="0.2">
      <c r="A36" s="52" t="s">
        <v>395</v>
      </c>
      <c r="B36" s="53" t="s">
        <v>123</v>
      </c>
      <c r="C36" s="53">
        <v>4</v>
      </c>
      <c r="D36" s="53" t="s">
        <v>110</v>
      </c>
      <c r="E36" s="53" t="s">
        <v>136</v>
      </c>
      <c r="F36" s="53" t="s">
        <v>23</v>
      </c>
      <c r="G36" s="53" t="s">
        <v>50</v>
      </c>
      <c r="H36" s="53" t="s">
        <v>139</v>
      </c>
      <c r="I36" s="53" t="s">
        <v>203</v>
      </c>
      <c r="J36" s="54"/>
      <c r="K36" s="54"/>
      <c r="L36" s="54"/>
      <c r="M36" s="55">
        <v>7212455</v>
      </c>
      <c r="N36" s="56"/>
      <c r="O36" s="56"/>
    </row>
    <row r="37" spans="1:15" s="31" customFormat="1" ht="15.75" x14ac:dyDescent="0.2">
      <c r="A37" s="48" t="s">
        <v>388</v>
      </c>
      <c r="B37" s="49"/>
      <c r="C37" s="49"/>
      <c r="D37" s="49"/>
      <c r="E37" s="49"/>
      <c r="F37" s="49"/>
      <c r="G37" s="49"/>
      <c r="H37" s="49"/>
      <c r="I37" s="49"/>
      <c r="J37" s="50"/>
      <c r="K37" s="50"/>
      <c r="L37" s="50"/>
      <c r="M37" s="51">
        <f>M38</f>
        <v>7303751</v>
      </c>
      <c r="N37" s="51">
        <f t="shared" ref="N37:O37" si="12">N38</f>
        <v>0</v>
      </c>
      <c r="O37" s="51">
        <f t="shared" si="12"/>
        <v>0</v>
      </c>
    </row>
    <row r="38" spans="1:15" s="31" customFormat="1" ht="15.75" x14ac:dyDescent="0.2">
      <c r="A38" s="52" t="s">
        <v>395</v>
      </c>
      <c r="B38" s="53" t="s">
        <v>123</v>
      </c>
      <c r="C38" s="53">
        <v>4</v>
      </c>
      <c r="D38" s="53" t="s">
        <v>110</v>
      </c>
      <c r="E38" s="53" t="s">
        <v>136</v>
      </c>
      <c r="F38" s="53" t="s">
        <v>23</v>
      </c>
      <c r="G38" s="53" t="s">
        <v>50</v>
      </c>
      <c r="H38" s="53" t="s">
        <v>139</v>
      </c>
      <c r="I38" s="53" t="s">
        <v>203</v>
      </c>
      <c r="J38" s="54"/>
      <c r="K38" s="54"/>
      <c r="L38" s="54"/>
      <c r="M38" s="55">
        <v>7303751</v>
      </c>
      <c r="N38" s="56"/>
      <c r="O38" s="56"/>
    </row>
    <row r="40" spans="1:15" ht="38.25" customHeight="1" x14ac:dyDescent="0.2"/>
    <row r="41" spans="1:15" ht="42" customHeight="1" x14ac:dyDescent="0.3">
      <c r="A41" s="116" t="s">
        <v>400</v>
      </c>
      <c r="B41" s="116"/>
      <c r="C41" s="116"/>
      <c r="D41" s="116"/>
      <c r="M41" s="113" t="s">
        <v>401</v>
      </c>
      <c r="N41" s="113"/>
      <c r="O41" s="113"/>
    </row>
    <row r="42" spans="1:15" x14ac:dyDescent="0.2">
      <c r="A42" s="17"/>
    </row>
    <row r="43" spans="1:15" x14ac:dyDescent="0.2">
      <c r="A43" s="17"/>
    </row>
    <row r="44" spans="1:15" ht="20.25" x14ac:dyDescent="0.2">
      <c r="A44" s="58" t="s">
        <v>402</v>
      </c>
    </row>
    <row r="45" spans="1:15" x14ac:dyDescent="0.2">
      <c r="A45" s="17"/>
    </row>
    <row r="46" spans="1:15" x14ac:dyDescent="0.2">
      <c r="A46" s="17"/>
    </row>
    <row r="47" spans="1:15" ht="40.5" x14ac:dyDescent="0.3">
      <c r="A47" s="58" t="s">
        <v>403</v>
      </c>
      <c r="M47" s="113" t="s">
        <v>404</v>
      </c>
      <c r="N47" s="113"/>
      <c r="O47" s="113"/>
    </row>
    <row r="48" spans="1:15" ht="20.25" x14ac:dyDescent="0.3">
      <c r="A48" s="58"/>
      <c r="M48" s="60"/>
      <c r="N48" s="60"/>
      <c r="O48" s="60"/>
    </row>
    <row r="49" spans="1:15" ht="25.5" customHeight="1" x14ac:dyDescent="0.3">
      <c r="A49" s="58"/>
      <c r="M49" s="60"/>
      <c r="N49" s="60"/>
      <c r="O49" s="60"/>
    </row>
    <row r="50" spans="1:15" ht="15" customHeight="1" x14ac:dyDescent="0.3">
      <c r="A50" s="58"/>
      <c r="M50" s="60"/>
      <c r="N50" s="60"/>
      <c r="O50" s="60"/>
    </row>
    <row r="51" spans="1:15" ht="25.5" customHeight="1" x14ac:dyDescent="0.3">
      <c r="A51" s="58"/>
      <c r="M51" s="60"/>
      <c r="N51" s="60"/>
      <c r="O51" s="60"/>
    </row>
    <row r="52" spans="1:15" ht="25.5" customHeight="1" x14ac:dyDescent="0.2">
      <c r="A52" s="17"/>
    </row>
    <row r="53" spans="1:15" x14ac:dyDescent="0.2">
      <c r="A53" s="17"/>
    </row>
    <row r="54" spans="1:15" x14ac:dyDescent="0.2">
      <c r="A54" s="17"/>
    </row>
    <row r="55" spans="1:15" ht="18.75" x14ac:dyDescent="0.3">
      <c r="A55" s="59" t="s">
        <v>405</v>
      </c>
    </row>
    <row r="56" spans="1:15" ht="18.75" x14ac:dyDescent="0.3">
      <c r="A56" s="59" t="s">
        <v>406</v>
      </c>
    </row>
  </sheetData>
  <mergeCells count="6">
    <mergeCell ref="M1:O1"/>
    <mergeCell ref="M47:O47"/>
    <mergeCell ref="A2:O2"/>
    <mergeCell ref="A3:O3"/>
    <mergeCell ref="A41:D41"/>
    <mergeCell ref="M41:O41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Гос. собственность</vt:lpstr>
      <vt:lpstr>Мун. собственность</vt:lpstr>
      <vt:lpstr>Недвижимость гос.</vt:lpstr>
      <vt:lpstr>Недвижимость мун.</vt:lpstr>
      <vt:lpstr>'Гос. собственность'!Заголовки_для_печати</vt:lpstr>
      <vt:lpstr>'Недвижимость гос.'!Заголовки_для_печати</vt:lpstr>
      <vt:lpstr>'Гос. собственность'!Область_печати</vt:lpstr>
      <vt:lpstr>'Мун. собственность'!Область_печати</vt:lpstr>
      <vt:lpstr>'Недвижимость гос.'!Область_печати</vt:lpstr>
      <vt:lpstr>'Недвижимость мун.'!Область_печати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2023-02-08T06:31:24Z</dcterms:modified>
</cp:coreProperties>
</file>