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Государственная собственность" sheetId="1" r:id="rId1"/>
    <sheet name="Муниципальная собственность" sheetId="3" r:id="rId2"/>
    <sheet name="Недвижимость гос" sheetId="2" r:id="rId3"/>
    <sheet name="Недвижимость мун" sheetId="4" r:id="rId4"/>
  </sheets>
  <definedNames>
    <definedName name="_xlnm.Print_Titles" localSheetId="0">'Государственная собственность'!$5:$6</definedName>
    <definedName name="_xlnm.Print_Titles" localSheetId="1">'Муниципальная собственность'!$4:$5</definedName>
    <definedName name="_xlnm.Print_Titles" localSheetId="2">'Недвижимость гос'!$5:$6</definedName>
    <definedName name="_xlnm.Print_Titles" localSheetId="3">'Недвижимость мун'!$4:$5</definedName>
    <definedName name="_xlnm.Print_Area" localSheetId="0">'Государственная собственность'!$A$1:$O$208</definedName>
    <definedName name="_xlnm.Print_Area" localSheetId="1">'Муниципальная собственность'!$A$1:$O$559</definedName>
    <definedName name="_xlnm.Print_Area" localSheetId="2">'Недвижимость гос'!$A$1:$O$109</definedName>
    <definedName name="_xlnm.Print_Area" localSheetId="3">'Недвижимость мун'!$A$1:$O$39</definedName>
  </definedNames>
  <calcPr calcId="162913"/>
</workbook>
</file>

<file path=xl/calcChain.xml><?xml version="1.0" encoding="utf-8"?>
<calcChain xmlns="http://schemas.openxmlformats.org/spreadsheetml/2006/main">
  <c r="O31" i="3" l="1"/>
  <c r="N31" i="3"/>
  <c r="N30" i="3" s="1"/>
  <c r="N29" i="3" s="1"/>
  <c r="M31" i="3"/>
  <c r="O30" i="3"/>
  <c r="O29" i="3" s="1"/>
  <c r="M30" i="3"/>
  <c r="M29" i="3" s="1"/>
  <c r="N36" i="1" l="1"/>
  <c r="O36" i="1"/>
  <c r="M36" i="1"/>
  <c r="N95" i="2" l="1"/>
  <c r="O95" i="2"/>
  <c r="M95" i="2"/>
  <c r="N93" i="2"/>
  <c r="N92" i="2" s="1"/>
  <c r="O93" i="2"/>
  <c r="M93" i="2"/>
  <c r="M92" i="2" s="1"/>
  <c r="N88" i="2"/>
  <c r="N87" i="2" s="1"/>
  <c r="O88" i="2"/>
  <c r="O87" i="2" s="1"/>
  <c r="M88" i="2"/>
  <c r="M87" i="2" s="1"/>
  <c r="M86" i="2" l="1"/>
  <c r="N86" i="2"/>
  <c r="O92" i="2"/>
  <c r="O86" i="2" s="1"/>
  <c r="N74" i="2"/>
  <c r="O74" i="2"/>
  <c r="M78" i="2"/>
  <c r="M75" i="2"/>
  <c r="M74" i="2" s="1"/>
  <c r="N106" i="2" l="1"/>
  <c r="O106" i="2"/>
  <c r="M106" i="2"/>
  <c r="M374" i="3" l="1"/>
  <c r="M378" i="3"/>
  <c r="M377" i="3" s="1"/>
  <c r="M376" i="3" s="1"/>
  <c r="O378" i="3"/>
  <c r="N378" i="3"/>
  <c r="N377" i="3" s="1"/>
  <c r="N376" i="3" s="1"/>
  <c r="O377" i="3"/>
  <c r="O376" i="3" s="1"/>
  <c r="O43" i="3"/>
  <c r="O42" i="3" s="1"/>
  <c r="O41" i="3" s="1"/>
  <c r="N43" i="3"/>
  <c r="N42" i="3" s="1"/>
  <c r="N41" i="3" s="1"/>
  <c r="M43" i="3"/>
  <c r="M42" i="3"/>
  <c r="M41" i="3" s="1"/>
  <c r="O512" i="3" l="1"/>
  <c r="N512" i="3"/>
  <c r="M186" i="1"/>
  <c r="M185" i="1"/>
  <c r="M511" i="3"/>
  <c r="M131" i="1"/>
  <c r="M135" i="1"/>
  <c r="M134" i="1"/>
  <c r="M132" i="1"/>
  <c r="M133" i="1"/>
  <c r="M391" i="3"/>
  <c r="M447" i="3"/>
  <c r="M418" i="3"/>
  <c r="M408" i="3"/>
  <c r="M442" i="3"/>
  <c r="P442" i="3" s="1"/>
  <c r="M335" i="3"/>
  <c r="M86" i="1"/>
  <c r="M516" i="3" l="1"/>
  <c r="O515" i="3"/>
  <c r="O514" i="3" s="1"/>
  <c r="O513" i="3" s="1"/>
  <c r="N515" i="3"/>
  <c r="M515" i="3"/>
  <c r="M514" i="3" s="1"/>
  <c r="M513" i="3" s="1"/>
  <c r="N514" i="3"/>
  <c r="N513" i="3" s="1"/>
  <c r="O425" i="3" l="1"/>
  <c r="M416" i="3"/>
  <c r="O510" i="3" l="1"/>
  <c r="N510" i="3"/>
  <c r="M440" i="3" l="1"/>
  <c r="M437" i="3"/>
  <c r="M439" i="3"/>
  <c r="M366" i="3" l="1"/>
  <c r="N463" i="3" l="1"/>
  <c r="M462" i="3"/>
  <c r="M144" i="1" l="1"/>
  <c r="M143" i="1"/>
  <c r="M459" i="3" l="1"/>
  <c r="M468" i="3" l="1"/>
  <c r="N468" i="3"/>
  <c r="N345" i="3"/>
  <c r="N27" i="4" l="1"/>
  <c r="O27" i="4"/>
  <c r="M27" i="4"/>
  <c r="N230" i="3" l="1"/>
  <c r="O230" i="3"/>
  <c r="M230" i="3"/>
  <c r="N227" i="3"/>
  <c r="O227" i="3"/>
  <c r="M227" i="3"/>
  <c r="N556" i="3" l="1"/>
  <c r="O556" i="3"/>
  <c r="M556" i="3"/>
  <c r="N398" i="3" l="1"/>
  <c r="O398" i="3"/>
  <c r="N16" i="2" l="1"/>
  <c r="O16" i="2"/>
  <c r="M16" i="2"/>
  <c r="N21" i="2"/>
  <c r="O21" i="2"/>
  <c r="M21" i="2"/>
  <c r="N23" i="2"/>
  <c r="O23" i="2"/>
  <c r="M23" i="2"/>
  <c r="N15" i="2" l="1"/>
  <c r="O15" i="2"/>
  <c r="N28" i="2" l="1"/>
  <c r="O28" i="2"/>
  <c r="M28" i="2"/>
  <c r="N32" i="2"/>
  <c r="O32" i="2"/>
  <c r="M32" i="2"/>
  <c r="O35" i="2"/>
  <c r="N35" i="2"/>
  <c r="M35" i="2"/>
  <c r="N37" i="2"/>
  <c r="O37" i="2"/>
  <c r="M37" i="2"/>
  <c r="N40" i="2"/>
  <c r="O40" i="2"/>
  <c r="M40" i="2"/>
  <c r="N43" i="2"/>
  <c r="O43" i="2"/>
  <c r="M43" i="2"/>
  <c r="N46" i="2"/>
  <c r="O46" i="2"/>
  <c r="M46" i="2"/>
  <c r="N54" i="2"/>
  <c r="N53" i="2" s="1"/>
  <c r="O54" i="2"/>
  <c r="O53" i="2" s="1"/>
  <c r="M54" i="2"/>
  <c r="M53" i="2" s="1"/>
  <c r="N60" i="2"/>
  <c r="N59" i="2" s="1"/>
  <c r="O60" i="2"/>
  <c r="O59" i="2" s="1"/>
  <c r="M60" i="2"/>
  <c r="N65" i="2"/>
  <c r="N64" i="2" s="1"/>
  <c r="N63" i="2" s="1"/>
  <c r="O65" i="2"/>
  <c r="O64" i="2" s="1"/>
  <c r="O63" i="2" s="1"/>
  <c r="M65" i="2"/>
  <c r="M64" i="2" s="1"/>
  <c r="M63" i="2" s="1"/>
  <c r="M15" i="2"/>
  <c r="M73" i="2"/>
  <c r="M72" i="2" s="1"/>
  <c r="M71" i="2" s="1"/>
  <c r="M70" i="2" s="1"/>
  <c r="M69" i="2" s="1"/>
  <c r="M68" i="2" s="1"/>
  <c r="M67" i="2" s="1"/>
  <c r="N73" i="2"/>
  <c r="N72" i="2" s="1"/>
  <c r="N71" i="2" s="1"/>
  <c r="N70" i="2" s="1"/>
  <c r="N69" i="2" s="1"/>
  <c r="N68" i="2" s="1"/>
  <c r="N67" i="2" s="1"/>
  <c r="O73" i="2"/>
  <c r="O72" i="2" s="1"/>
  <c r="O71" i="2" s="1"/>
  <c r="O70" i="2" s="1"/>
  <c r="O69" i="2" s="1"/>
  <c r="O68" i="2" s="1"/>
  <c r="O67" i="2" s="1"/>
  <c r="O52" i="2" l="1"/>
  <c r="O51" i="2" s="1"/>
  <c r="N52" i="2"/>
  <c r="N51" i="2" s="1"/>
  <c r="M27" i="2"/>
  <c r="M14" i="2" s="1"/>
  <c r="M13" i="2" s="1"/>
  <c r="O27" i="2"/>
  <c r="O14" i="2" s="1"/>
  <c r="O13" i="2" s="1"/>
  <c r="O12" i="2" s="1"/>
  <c r="O11" i="2" s="1"/>
  <c r="O10" i="2" s="1"/>
  <c r="O9" i="2" s="1"/>
  <c r="O8" i="2" s="1"/>
  <c r="N27" i="2"/>
  <c r="N14" i="2" s="1"/>
  <c r="N13" i="2" s="1"/>
  <c r="N85" i="2"/>
  <c r="N84" i="2" s="1"/>
  <c r="N83" i="2" s="1"/>
  <c r="N82" i="2" s="1"/>
  <c r="N81" i="2" s="1"/>
  <c r="N80" i="2" s="1"/>
  <c r="O85" i="2"/>
  <c r="O84" i="2" s="1"/>
  <c r="O83" i="2" s="1"/>
  <c r="O82" i="2" s="1"/>
  <c r="O81" i="2" s="1"/>
  <c r="O80" i="2" s="1"/>
  <c r="M85" i="2"/>
  <c r="M84" i="2" s="1"/>
  <c r="M83" i="2" s="1"/>
  <c r="M82" i="2" s="1"/>
  <c r="M81" i="2" s="1"/>
  <c r="M80" i="2" s="1"/>
  <c r="M59" i="2"/>
  <c r="M52" i="2" s="1"/>
  <c r="N12" i="2" l="1"/>
  <c r="N11" i="2" s="1"/>
  <c r="N10" i="2" s="1"/>
  <c r="N9" i="2" s="1"/>
  <c r="N8" i="2" s="1"/>
  <c r="N53" i="3"/>
  <c r="O53" i="3"/>
  <c r="M53" i="3"/>
  <c r="N55" i="3"/>
  <c r="O55" i="3"/>
  <c r="M55" i="3"/>
  <c r="N59" i="3"/>
  <c r="O59" i="3"/>
  <c r="M59" i="3"/>
  <c r="N67" i="3"/>
  <c r="O67" i="3"/>
  <c r="M67" i="3"/>
  <c r="N69" i="3"/>
  <c r="O69" i="3"/>
  <c r="M69" i="3"/>
  <c r="N77" i="3"/>
  <c r="O77" i="3"/>
  <c r="M77" i="3"/>
  <c r="N82" i="3"/>
  <c r="O82" i="3"/>
  <c r="M82" i="3"/>
  <c r="N85" i="3"/>
  <c r="O85" i="3"/>
  <c r="M85" i="3"/>
  <c r="N89" i="3"/>
  <c r="O89" i="3"/>
  <c r="M89" i="3"/>
  <c r="N94" i="3"/>
  <c r="O94" i="3"/>
  <c r="M94" i="3"/>
  <c r="N97" i="3"/>
  <c r="O97" i="3"/>
  <c r="M97" i="3"/>
  <c r="N101" i="3"/>
  <c r="O101" i="3"/>
  <c r="M101" i="3"/>
  <c r="N104" i="3"/>
  <c r="O104" i="3"/>
  <c r="M104" i="3"/>
  <c r="N106" i="3"/>
  <c r="O106" i="3"/>
  <c r="M106" i="3"/>
  <c r="N113" i="3"/>
  <c r="O113" i="3"/>
  <c r="M113" i="3"/>
  <c r="N116" i="3"/>
  <c r="O116" i="3"/>
  <c r="M116" i="3"/>
  <c r="N124" i="3"/>
  <c r="O124" i="3"/>
  <c r="M124" i="3"/>
  <c r="N131" i="3"/>
  <c r="O131" i="3"/>
  <c r="M131" i="3"/>
  <c r="N136" i="3"/>
  <c r="O136" i="3"/>
  <c r="M136" i="3"/>
  <c r="N138" i="3"/>
  <c r="O138" i="3"/>
  <c r="M138" i="3"/>
  <c r="N141" i="3"/>
  <c r="O141" i="3"/>
  <c r="M141" i="3"/>
  <c r="N144" i="3"/>
  <c r="O144" i="3"/>
  <c r="M144" i="3"/>
  <c r="N155" i="3"/>
  <c r="O155" i="3"/>
  <c r="M155" i="3"/>
  <c r="N157" i="3"/>
  <c r="O157" i="3"/>
  <c r="M157" i="3"/>
  <c r="N161" i="3"/>
  <c r="O161" i="3"/>
  <c r="M161" i="3"/>
  <c r="N165" i="3"/>
  <c r="O165" i="3"/>
  <c r="M165" i="3"/>
  <c r="N170" i="3"/>
  <c r="O170" i="3"/>
  <c r="M170" i="3"/>
  <c r="N172" i="3"/>
  <c r="O172" i="3"/>
  <c r="M172" i="3"/>
  <c r="N176" i="3"/>
  <c r="O176" i="3"/>
  <c r="M176" i="3"/>
  <c r="N184" i="3"/>
  <c r="O184" i="3"/>
  <c r="M184" i="3"/>
  <c r="N186" i="3"/>
  <c r="O186" i="3"/>
  <c r="M186" i="3"/>
  <c r="N188" i="3"/>
  <c r="O188" i="3"/>
  <c r="M188" i="3"/>
  <c r="N191" i="3"/>
  <c r="O191" i="3"/>
  <c r="M191" i="3"/>
  <c r="N194" i="3"/>
  <c r="O194" i="3"/>
  <c r="M194" i="3"/>
  <c r="N196" i="3"/>
  <c r="O196" i="3"/>
  <c r="M196" i="3"/>
  <c r="N198" i="3"/>
  <c r="O198" i="3"/>
  <c r="M198" i="3"/>
  <c r="N200" i="3"/>
  <c r="O200" i="3"/>
  <c r="M200" i="3"/>
  <c r="N203" i="3"/>
  <c r="O203" i="3"/>
  <c r="M203" i="3"/>
  <c r="N205" i="3"/>
  <c r="O205" i="3"/>
  <c r="M205" i="3"/>
  <c r="N207" i="3"/>
  <c r="O207" i="3"/>
  <c r="M207" i="3"/>
  <c r="N209" i="3"/>
  <c r="O209" i="3"/>
  <c r="M209" i="3"/>
  <c r="N211" i="3"/>
  <c r="O211" i="3"/>
  <c r="M211" i="3"/>
  <c r="N213" i="3"/>
  <c r="O213" i="3"/>
  <c r="M213" i="3"/>
  <c r="N219" i="3"/>
  <c r="N218" i="3" s="1"/>
  <c r="N217" i="3" s="1"/>
  <c r="O219" i="3"/>
  <c r="O218" i="3" s="1"/>
  <c r="O217" i="3" s="1"/>
  <c r="N223" i="3"/>
  <c r="O223" i="3"/>
  <c r="M223" i="3"/>
  <c r="N225" i="3"/>
  <c r="O225" i="3"/>
  <c r="M225" i="3"/>
  <c r="N233" i="3"/>
  <c r="O233" i="3"/>
  <c r="M233" i="3"/>
  <c r="N235" i="3"/>
  <c r="O235" i="3"/>
  <c r="M235" i="3"/>
  <c r="N237" i="3"/>
  <c r="O237" i="3"/>
  <c r="M237" i="3"/>
  <c r="N239" i="3"/>
  <c r="O239" i="3"/>
  <c r="M239" i="3"/>
  <c r="N241" i="3"/>
  <c r="O241" i="3"/>
  <c r="M241" i="3"/>
  <c r="N243" i="3"/>
  <c r="O243" i="3"/>
  <c r="M243" i="3"/>
  <c r="N245" i="3"/>
  <c r="O245" i="3"/>
  <c r="M245" i="3"/>
  <c r="N247" i="3"/>
  <c r="O247" i="3"/>
  <c r="M247" i="3"/>
  <c r="N249" i="3"/>
  <c r="O249" i="3"/>
  <c r="M249" i="3"/>
  <c r="N257" i="3"/>
  <c r="O257" i="3"/>
  <c r="N259" i="3"/>
  <c r="O259" i="3"/>
  <c r="M261" i="3"/>
  <c r="M263" i="3"/>
  <c r="M265" i="3"/>
  <c r="M267" i="3"/>
  <c r="M269" i="3"/>
  <c r="M271" i="3"/>
  <c r="M273" i="3"/>
  <c r="M275" i="3"/>
  <c r="M277" i="3"/>
  <c r="M279" i="3"/>
  <c r="M287" i="3"/>
  <c r="M286" i="3" s="1"/>
  <c r="M285" i="3" s="1"/>
  <c r="M284" i="3" s="1"/>
  <c r="M283" i="3" s="1"/>
  <c r="M282" i="3" s="1"/>
  <c r="M281" i="3" s="1"/>
  <c r="M297" i="3"/>
  <c r="M299" i="3"/>
  <c r="M306" i="3"/>
  <c r="M305" i="3" s="1"/>
  <c r="M304" i="3" s="1"/>
  <c r="M303" i="3" s="1"/>
  <c r="M302" i="3" s="1"/>
  <c r="M301" i="3" s="1"/>
  <c r="M315" i="3"/>
  <c r="M314" i="3" s="1"/>
  <c r="M313" i="3" s="1"/>
  <c r="M312" i="3" s="1"/>
  <c r="M311" i="3" s="1"/>
  <c r="M310" i="3" s="1"/>
  <c r="M309" i="3" s="1"/>
  <c r="M308" i="3" s="1"/>
  <c r="M326" i="3"/>
  <c r="M325" i="3" s="1"/>
  <c r="M324" i="3" s="1"/>
  <c r="M323" i="3" s="1"/>
  <c r="M322" i="3" s="1"/>
  <c r="M321" i="3" s="1"/>
  <c r="M320" i="3" s="1"/>
  <c r="M319" i="3" s="1"/>
  <c r="M318" i="3" s="1"/>
  <c r="M334" i="3"/>
  <c r="M336" i="3"/>
  <c r="M340" i="3"/>
  <c r="M339" i="3" s="1"/>
  <c r="M338" i="3" s="1"/>
  <c r="M344" i="3"/>
  <c r="M343" i="3" s="1"/>
  <c r="M342" i="3" s="1"/>
  <c r="M349" i="3"/>
  <c r="M351" i="3"/>
  <c r="M362" i="3"/>
  <c r="M361" i="3" s="1"/>
  <c r="M360" i="3" s="1"/>
  <c r="M359" i="3" s="1"/>
  <c r="M365" i="3"/>
  <c r="M364" i="3" s="1"/>
  <c r="M363" i="3" s="1"/>
  <c r="M375" i="3"/>
  <c r="M388" i="3"/>
  <c r="M387" i="3" s="1"/>
  <c r="M390" i="3"/>
  <c r="M400" i="3"/>
  <c r="M398" i="3" s="1"/>
  <c r="M402" i="3"/>
  <c r="M404" i="3"/>
  <c r="M410" i="3"/>
  <c r="M406" i="3" s="1"/>
  <c r="M411" i="3"/>
  <c r="M413" i="3"/>
  <c r="M415" i="3"/>
  <c r="M417" i="3"/>
  <c r="M426" i="3"/>
  <c r="M427" i="3"/>
  <c r="M432" i="3"/>
  <c r="M441" i="3"/>
  <c r="M443" i="3"/>
  <c r="M445" i="3"/>
  <c r="M455" i="3"/>
  <c r="M454" i="3" s="1"/>
  <c r="M453" i="3" s="1"/>
  <c r="M452" i="3" s="1"/>
  <c r="M458" i="3"/>
  <c r="M461" i="3"/>
  <c r="M467" i="3"/>
  <c r="M466" i="3" s="1"/>
  <c r="M465" i="3" s="1"/>
  <c r="M475" i="3"/>
  <c r="M474" i="3" s="1"/>
  <c r="M473" i="3" s="1"/>
  <c r="M472" i="3" s="1"/>
  <c r="M471" i="3" s="1"/>
  <c r="M470" i="3" s="1"/>
  <c r="M469" i="3" s="1"/>
  <c r="M484" i="3"/>
  <c r="M489" i="3"/>
  <c r="M488" i="3" s="1"/>
  <c r="M496" i="3"/>
  <c r="M495" i="3" s="1"/>
  <c r="M494" i="3" s="1"/>
  <c r="M493" i="3" s="1"/>
  <c r="M492" i="3" s="1"/>
  <c r="M491" i="3" s="1"/>
  <c r="M490" i="3" s="1"/>
  <c r="M506" i="3"/>
  <c r="M505" i="3" s="1"/>
  <c r="M504" i="3" s="1"/>
  <c r="M512" i="3"/>
  <c r="M525" i="3"/>
  <c r="M527" i="3"/>
  <c r="M531" i="3"/>
  <c r="M534" i="3"/>
  <c r="M533" i="3" s="1"/>
  <c r="M535" i="3"/>
  <c r="M545" i="3"/>
  <c r="M544" i="3" s="1"/>
  <c r="M547" i="3"/>
  <c r="M546" i="3" s="1"/>
  <c r="M555" i="3"/>
  <c r="M554" i="3" s="1"/>
  <c r="M553" i="3" s="1"/>
  <c r="M552" i="3" s="1"/>
  <c r="M551" i="3" s="1"/>
  <c r="M550" i="3" s="1"/>
  <c r="M549" i="3" s="1"/>
  <c r="M548" i="3" s="1"/>
  <c r="N261" i="3"/>
  <c r="O261" i="3"/>
  <c r="N263" i="3"/>
  <c r="O263" i="3"/>
  <c r="N265" i="3"/>
  <c r="O265" i="3"/>
  <c r="N267" i="3"/>
  <c r="O267" i="3"/>
  <c r="N269" i="3"/>
  <c r="O269" i="3"/>
  <c r="N271" i="3"/>
  <c r="O271" i="3"/>
  <c r="N273" i="3"/>
  <c r="O273" i="3"/>
  <c r="N275" i="3"/>
  <c r="O275" i="3"/>
  <c r="N277" i="3"/>
  <c r="O277" i="3"/>
  <c r="N279" i="3"/>
  <c r="O279" i="3"/>
  <c r="M425" i="3" l="1"/>
  <c r="M530" i="3"/>
  <c r="M529" i="3" s="1"/>
  <c r="M510" i="3"/>
  <c r="M333" i="3"/>
  <c r="M332" i="3" s="1"/>
  <c r="M331" i="3" s="1"/>
  <c r="M58" i="3"/>
  <c r="M57" i="3" s="1"/>
  <c r="N58" i="3"/>
  <c r="N57" i="3" s="1"/>
  <c r="N50" i="3" s="1"/>
  <c r="N49" i="3" s="1"/>
  <c r="N48" i="3" s="1"/>
  <c r="N47" i="3" s="1"/>
  <c r="N46" i="3" s="1"/>
  <c r="O58" i="3"/>
  <c r="O57" i="3" s="1"/>
  <c r="M52" i="3"/>
  <c r="M51" i="3" s="1"/>
  <c r="N52" i="3"/>
  <c r="N51" i="3" s="1"/>
  <c r="O52" i="3"/>
  <c r="O51" i="3" s="1"/>
  <c r="O256" i="3"/>
  <c r="O255" i="3" s="1"/>
  <c r="O254" i="3" s="1"/>
  <c r="O253" i="3" s="1"/>
  <c r="O252" i="3" s="1"/>
  <c r="O251" i="3" s="1"/>
  <c r="M424" i="3"/>
  <c r="M423" i="3" s="1"/>
  <c r="M422" i="3" s="1"/>
  <c r="M421" i="3" s="1"/>
  <c r="M420" i="3" s="1"/>
  <c r="M419" i="3" s="1"/>
  <c r="M397" i="3"/>
  <c r="M396" i="3" s="1"/>
  <c r="M395" i="3" s="1"/>
  <c r="M394" i="3" s="1"/>
  <c r="M393" i="3" s="1"/>
  <c r="M392" i="3" s="1"/>
  <c r="N256" i="3"/>
  <c r="N255" i="3" s="1"/>
  <c r="N254" i="3" s="1"/>
  <c r="N253" i="3" s="1"/>
  <c r="N252" i="3" s="1"/>
  <c r="N251" i="3" s="1"/>
  <c r="M483" i="3"/>
  <c r="M482" i="3" s="1"/>
  <c r="M481" i="3" s="1"/>
  <c r="M480" i="3" s="1"/>
  <c r="M479" i="3" s="1"/>
  <c r="M478" i="3" s="1"/>
  <c r="M457" i="3"/>
  <c r="M456" i="3" s="1"/>
  <c r="M451" i="3" s="1"/>
  <c r="M450" i="3" s="1"/>
  <c r="M449" i="3" s="1"/>
  <c r="M448" i="3" s="1"/>
  <c r="M358" i="3"/>
  <c r="M357" i="3" s="1"/>
  <c r="M356" i="3" s="1"/>
  <c r="M355" i="3" s="1"/>
  <c r="M296" i="3"/>
  <c r="M295" i="3" s="1"/>
  <c r="M294" i="3" s="1"/>
  <c r="M293" i="3" s="1"/>
  <c r="M292" i="3" s="1"/>
  <c r="M291" i="3" s="1"/>
  <c r="M290" i="3" s="1"/>
  <c r="M289" i="3" s="1"/>
  <c r="O222" i="3"/>
  <c r="O221" i="3" s="1"/>
  <c r="M222" i="3"/>
  <c r="M221" i="3" s="1"/>
  <c r="M220" i="3" s="1"/>
  <c r="M219" i="3" s="1"/>
  <c r="M218" i="3" s="1"/>
  <c r="M217" i="3" s="1"/>
  <c r="N222" i="3"/>
  <c r="N221" i="3" s="1"/>
  <c r="M524" i="3"/>
  <c r="M523" i="3" s="1"/>
  <c r="M509" i="3"/>
  <c r="M508" i="3" s="1"/>
  <c r="M373" i="3"/>
  <c r="M372" i="3" s="1"/>
  <c r="M371" i="3" s="1"/>
  <c r="M348" i="3"/>
  <c r="M347" i="3" s="1"/>
  <c r="M346" i="3" s="1"/>
  <c r="M522" i="3"/>
  <c r="M521" i="3" s="1"/>
  <c r="M520" i="3" s="1"/>
  <c r="M519" i="3" s="1"/>
  <c r="M518" i="3" s="1"/>
  <c r="M543" i="3"/>
  <c r="M542" i="3" s="1"/>
  <c r="M541" i="3" s="1"/>
  <c r="M540" i="3" s="1"/>
  <c r="M539" i="3" s="1"/>
  <c r="M538" i="3" s="1"/>
  <c r="M537" i="3" s="1"/>
  <c r="M386" i="3"/>
  <c r="M385" i="3" s="1"/>
  <c r="M384" i="3" s="1"/>
  <c r="M383" i="3" s="1"/>
  <c r="M382" i="3" s="1"/>
  <c r="M370" i="3" l="1"/>
  <c r="M369" i="3" s="1"/>
  <c r="M368" i="3" s="1"/>
  <c r="M367" i="3" s="1"/>
  <c r="M354" i="3" s="1"/>
  <c r="M502" i="3"/>
  <c r="M501" i="3" s="1"/>
  <c r="M500" i="3" s="1"/>
  <c r="M499" i="3" s="1"/>
  <c r="M498" i="3" s="1"/>
  <c r="M503" i="3"/>
  <c r="O50" i="3"/>
  <c r="O49" i="3" s="1"/>
  <c r="O48" i="3" s="1"/>
  <c r="O47" i="3" s="1"/>
  <c r="O46" i="3" s="1"/>
  <c r="M50" i="3"/>
  <c r="M49" i="3" s="1"/>
  <c r="M48" i="3" s="1"/>
  <c r="M47" i="3" s="1"/>
  <c r="M46" i="3" s="1"/>
  <c r="M381" i="3"/>
  <c r="M330" i="3"/>
  <c r="M329" i="3" s="1"/>
  <c r="M328" i="3" s="1"/>
  <c r="M327" i="3" s="1"/>
  <c r="M317" i="3" s="1"/>
  <c r="M517" i="3"/>
  <c r="M353" i="3" l="1"/>
  <c r="N461" i="3"/>
  <c r="O461" i="3"/>
  <c r="N182" i="1" l="1"/>
  <c r="O182" i="1"/>
  <c r="M182" i="1"/>
  <c r="M169" i="1"/>
  <c r="M168" i="1"/>
  <c r="M85" i="1"/>
  <c r="M17" i="1"/>
  <c r="N430" i="3" l="1"/>
  <c r="N425" i="3" s="1"/>
  <c r="M99" i="1"/>
  <c r="N445" i="3"/>
  <c r="O445" i="3"/>
  <c r="N417" i="3"/>
  <c r="O417" i="3"/>
  <c r="M52" i="1" l="1"/>
  <c r="M60" i="1"/>
  <c r="M69" i="1"/>
  <c r="M172" i="1" l="1"/>
  <c r="M68" i="1" l="1"/>
  <c r="N120" i="1" l="1"/>
  <c r="O120" i="1"/>
  <c r="M120" i="1"/>
  <c r="O27" i="3" l="1"/>
  <c r="N27" i="3"/>
  <c r="N26" i="3" s="1"/>
  <c r="N25" i="3" s="1"/>
  <c r="M27" i="3"/>
  <c r="O26" i="3"/>
  <c r="O25" i="3" s="1"/>
  <c r="M26" i="3"/>
  <c r="M25" i="3" s="1"/>
  <c r="N154" i="1" l="1"/>
  <c r="O154" i="1"/>
  <c r="M154" i="1"/>
  <c r="N555" i="3" l="1"/>
  <c r="O102" i="1" l="1"/>
  <c r="N102" i="1"/>
  <c r="O69" i="1"/>
  <c r="N69" i="1"/>
  <c r="N546" i="3"/>
  <c r="O546" i="3"/>
  <c r="N544" i="3"/>
  <c r="O544" i="3"/>
  <c r="N130" i="1"/>
  <c r="O130" i="1"/>
  <c r="N404" i="3"/>
  <c r="O404" i="3"/>
  <c r="N543" i="3" l="1"/>
  <c r="N542" i="3" s="1"/>
  <c r="N541" i="3" s="1"/>
  <c r="N540" i="3" s="1"/>
  <c r="N539" i="3" s="1"/>
  <c r="N538" i="3" s="1"/>
  <c r="N537" i="3" s="1"/>
  <c r="M130" i="1"/>
  <c r="O543" i="3"/>
  <c r="O542" i="3" s="1"/>
  <c r="O541" i="3" s="1"/>
  <c r="O540" i="3" s="1"/>
  <c r="O539" i="3" s="1"/>
  <c r="O538" i="3" s="1"/>
  <c r="O537" i="3" s="1"/>
  <c r="N406" i="3" l="1"/>
  <c r="O406" i="3"/>
  <c r="O344" i="3"/>
  <c r="O343" i="3" s="1"/>
  <c r="O342" i="3" s="1"/>
  <c r="N344" i="3"/>
  <c r="N343" i="3" s="1"/>
  <c r="N342" i="3" s="1"/>
  <c r="O340" i="3"/>
  <c r="O339" i="3" s="1"/>
  <c r="O338" i="3" s="1"/>
  <c r="N340" i="3"/>
  <c r="N339" i="3" s="1"/>
  <c r="N338" i="3" s="1"/>
  <c r="N336" i="3" l="1"/>
  <c r="O336" i="3"/>
  <c r="M96" i="1" l="1"/>
  <c r="N77" i="1"/>
  <c r="O77" i="1"/>
  <c r="M77" i="1"/>
  <c r="N287" i="3" l="1"/>
  <c r="N286" i="3" s="1"/>
  <c r="N285" i="3" s="1"/>
  <c r="N284" i="3" s="1"/>
  <c r="N283" i="3" s="1"/>
  <c r="N282" i="3" s="1"/>
  <c r="N281" i="3" s="1"/>
  <c r="N216" i="3" s="1"/>
  <c r="N45" i="3" s="1"/>
  <c r="O287" i="3"/>
  <c r="O286" i="3" s="1"/>
  <c r="O285" i="3" s="1"/>
  <c r="O284" i="3" s="1"/>
  <c r="O283" i="3" s="1"/>
  <c r="O282" i="3" s="1"/>
  <c r="O281" i="3" s="1"/>
  <c r="O216" i="3" s="1"/>
  <c r="O45" i="3" s="1"/>
  <c r="M145" i="1"/>
  <c r="O467" i="3"/>
  <c r="O466" i="3" s="1"/>
  <c r="O465" i="3" s="1"/>
  <c r="N467" i="3"/>
  <c r="N466" i="3" s="1"/>
  <c r="N465" i="3" s="1"/>
  <c r="N67" i="1" l="1"/>
  <c r="N66" i="1" s="1"/>
  <c r="N65" i="1" s="1"/>
  <c r="N64" i="1" s="1"/>
  <c r="N63" i="1" s="1"/>
  <c r="N62" i="1" s="1"/>
  <c r="N61" i="1" s="1"/>
  <c r="O67" i="1"/>
  <c r="O66" i="1" s="1"/>
  <c r="O65" i="1" s="1"/>
  <c r="O64" i="1" s="1"/>
  <c r="O63" i="1" s="1"/>
  <c r="O62" i="1" s="1"/>
  <c r="O61" i="1" s="1"/>
  <c r="M67" i="1"/>
  <c r="M66" i="1" s="1"/>
  <c r="M65" i="1" s="1"/>
  <c r="M64" i="1" s="1"/>
  <c r="M63" i="1" s="1"/>
  <c r="M62" i="1" s="1"/>
  <c r="M61" i="1" s="1"/>
  <c r="N195" i="1" l="1"/>
  <c r="N194" i="1" s="1"/>
  <c r="N193" i="1" s="1"/>
  <c r="N192" i="1" s="1"/>
  <c r="N191" i="1" s="1"/>
  <c r="N190" i="1" s="1"/>
  <c r="N189" i="1" s="1"/>
  <c r="N188" i="1" s="1"/>
  <c r="N187" i="1" s="1"/>
  <c r="O195" i="1"/>
  <c r="O194" i="1" s="1"/>
  <c r="O193" i="1" s="1"/>
  <c r="O192" i="1" s="1"/>
  <c r="O191" i="1" s="1"/>
  <c r="O190" i="1" s="1"/>
  <c r="O189" i="1" s="1"/>
  <c r="O188" i="1" s="1"/>
  <c r="O187" i="1" s="1"/>
  <c r="M195" i="1"/>
  <c r="M194" i="1" s="1"/>
  <c r="M193" i="1" s="1"/>
  <c r="M192" i="1" s="1"/>
  <c r="M191" i="1" s="1"/>
  <c r="M190" i="1" s="1"/>
  <c r="M189" i="1" s="1"/>
  <c r="M188" i="1" s="1"/>
  <c r="M187" i="1" s="1"/>
  <c r="N325" i="3" l="1"/>
  <c r="N324" i="3" s="1"/>
  <c r="N323" i="3" s="1"/>
  <c r="N322" i="3" s="1"/>
  <c r="N321" i="3" s="1"/>
  <c r="N320" i="3" s="1"/>
  <c r="N319" i="3" s="1"/>
  <c r="N318" i="3" s="1"/>
  <c r="O325" i="3"/>
  <c r="O324" i="3" s="1"/>
  <c r="O323" i="3" s="1"/>
  <c r="O322" i="3" s="1"/>
  <c r="O321" i="3" s="1"/>
  <c r="O320" i="3" s="1"/>
  <c r="O319" i="3" s="1"/>
  <c r="O318" i="3" s="1"/>
  <c r="N373" i="3"/>
  <c r="O373" i="3"/>
  <c r="O39" i="3" l="1"/>
  <c r="O38" i="3" s="1"/>
  <c r="N39" i="3"/>
  <c r="N38" i="3" s="1"/>
  <c r="M39" i="3"/>
  <c r="M38" i="3" s="1"/>
  <c r="P400" i="3" l="1"/>
  <c r="N554" i="3" l="1"/>
  <c r="N553" i="3" s="1"/>
  <c r="N552" i="3" s="1"/>
  <c r="N551" i="3" s="1"/>
  <c r="N550" i="3" s="1"/>
  <c r="N549" i="3" s="1"/>
  <c r="N548" i="3" s="1"/>
  <c r="O555" i="3"/>
  <c r="O554" i="3" s="1"/>
  <c r="O553" i="3" s="1"/>
  <c r="O552" i="3" s="1"/>
  <c r="O551" i="3" s="1"/>
  <c r="O550" i="3" s="1"/>
  <c r="O549" i="3" s="1"/>
  <c r="O548" i="3" s="1"/>
  <c r="O531" i="3" l="1"/>
  <c r="N531" i="3"/>
  <c r="N415" i="3"/>
  <c r="O415" i="3"/>
  <c r="N411" i="3"/>
  <c r="O411" i="3"/>
  <c r="N15" i="3"/>
  <c r="N14" i="3" s="1"/>
  <c r="N13" i="3" s="1"/>
  <c r="N12" i="3" s="1"/>
  <c r="N11" i="3" s="1"/>
  <c r="N10" i="3" s="1"/>
  <c r="N9" i="3" s="1"/>
  <c r="O15" i="3"/>
  <c r="O14" i="3" s="1"/>
  <c r="O13" i="3" s="1"/>
  <c r="O12" i="3" s="1"/>
  <c r="O11" i="3" s="1"/>
  <c r="O10" i="3" s="1"/>
  <c r="O9" i="3" s="1"/>
  <c r="M15" i="3"/>
  <c r="M14" i="3" s="1"/>
  <c r="M13" i="3" s="1"/>
  <c r="M12" i="3" s="1"/>
  <c r="M11" i="3" s="1"/>
  <c r="M10" i="3" s="1"/>
  <c r="M9" i="3" s="1"/>
  <c r="N23" i="3"/>
  <c r="N22" i="3" s="1"/>
  <c r="N21" i="3" s="1"/>
  <c r="N20" i="3" s="1"/>
  <c r="N19" i="3" s="1"/>
  <c r="N18" i="3" s="1"/>
  <c r="N17" i="3" s="1"/>
  <c r="O23" i="3"/>
  <c r="O22" i="3" s="1"/>
  <c r="O21" i="3" s="1"/>
  <c r="O20" i="3" s="1"/>
  <c r="O19" i="3" s="1"/>
  <c r="O18" i="3" s="1"/>
  <c r="O17" i="3" s="1"/>
  <c r="M23" i="3"/>
  <c r="M22" i="3" s="1"/>
  <c r="M21" i="3" s="1"/>
  <c r="M20" i="3" s="1"/>
  <c r="N37" i="3"/>
  <c r="O37" i="3"/>
  <c r="M37" i="3"/>
  <c r="M257" i="3"/>
  <c r="M256" i="3" s="1"/>
  <c r="M255" i="3" s="1"/>
  <c r="M254" i="3" s="1"/>
  <c r="M253" i="3" s="1"/>
  <c r="M252" i="3" s="1"/>
  <c r="M251" i="3" s="1"/>
  <c r="M216" i="3" s="1"/>
  <c r="M45" i="3" s="1"/>
  <c r="M259" i="3"/>
  <c r="N297" i="3"/>
  <c r="O297" i="3"/>
  <c r="N299" i="3"/>
  <c r="O299" i="3"/>
  <c r="N306" i="3"/>
  <c r="N305" i="3" s="1"/>
  <c r="N304" i="3" s="1"/>
  <c r="N303" i="3" s="1"/>
  <c r="N302" i="3" s="1"/>
  <c r="N301" i="3" s="1"/>
  <c r="O306" i="3"/>
  <c r="O305" i="3" s="1"/>
  <c r="O304" i="3" s="1"/>
  <c r="O303" i="3" s="1"/>
  <c r="O302" i="3" s="1"/>
  <c r="O301" i="3" s="1"/>
  <c r="N315" i="3"/>
  <c r="N314" i="3" s="1"/>
  <c r="N313" i="3" s="1"/>
  <c r="N312" i="3" s="1"/>
  <c r="N311" i="3" s="1"/>
  <c r="N310" i="3" s="1"/>
  <c r="N309" i="3" s="1"/>
  <c r="N308" i="3" s="1"/>
  <c r="O315" i="3"/>
  <c r="O314" i="3" s="1"/>
  <c r="O313" i="3" s="1"/>
  <c r="O312" i="3" s="1"/>
  <c r="O311" i="3" s="1"/>
  <c r="O310" i="3" s="1"/>
  <c r="O309" i="3" s="1"/>
  <c r="O308" i="3" s="1"/>
  <c r="N334" i="3"/>
  <c r="O334" i="3"/>
  <c r="N349" i="3"/>
  <c r="O349" i="3"/>
  <c r="N351" i="3"/>
  <c r="O351" i="3"/>
  <c r="N361" i="3"/>
  <c r="N360" i="3" s="1"/>
  <c r="N359" i="3" s="1"/>
  <c r="O361" i="3"/>
  <c r="O360" i="3" s="1"/>
  <c r="O359" i="3" s="1"/>
  <c r="N365" i="3"/>
  <c r="N364" i="3" s="1"/>
  <c r="N363" i="3" s="1"/>
  <c r="O365" i="3"/>
  <c r="O364" i="3" s="1"/>
  <c r="O363" i="3" s="1"/>
  <c r="N372" i="3"/>
  <c r="N371" i="3" s="1"/>
  <c r="N370" i="3" s="1"/>
  <c r="N369" i="3" s="1"/>
  <c r="N368" i="3" s="1"/>
  <c r="N367" i="3" s="1"/>
  <c r="O372" i="3"/>
  <c r="O371" i="3" s="1"/>
  <c r="O370" i="3" s="1"/>
  <c r="O369" i="3" s="1"/>
  <c r="O368" i="3" s="1"/>
  <c r="O367" i="3" s="1"/>
  <c r="N388" i="3"/>
  <c r="N387" i="3" s="1"/>
  <c r="O388" i="3"/>
  <c r="O387" i="3" s="1"/>
  <c r="N390" i="3"/>
  <c r="O390" i="3"/>
  <c r="N402" i="3"/>
  <c r="O402" i="3"/>
  <c r="O413" i="3"/>
  <c r="N413" i="3"/>
  <c r="N441" i="3"/>
  <c r="O441" i="3"/>
  <c r="N443" i="3"/>
  <c r="O443" i="3"/>
  <c r="N454" i="3"/>
  <c r="N453" i="3" s="1"/>
  <c r="N452" i="3" s="1"/>
  <c r="O454" i="3"/>
  <c r="O453" i="3" s="1"/>
  <c r="O452" i="3" s="1"/>
  <c r="N458" i="3"/>
  <c r="O458" i="3"/>
  <c r="N475" i="3"/>
  <c r="N474" i="3" s="1"/>
  <c r="N473" i="3" s="1"/>
  <c r="N472" i="3" s="1"/>
  <c r="O475" i="3"/>
  <c r="O474" i="3" s="1"/>
  <c r="O473" i="3" s="1"/>
  <c r="O472" i="3" s="1"/>
  <c r="N484" i="3"/>
  <c r="O484" i="3"/>
  <c r="N488" i="3"/>
  <c r="O488" i="3"/>
  <c r="N496" i="3"/>
  <c r="N495" i="3" s="1"/>
  <c r="O496" i="3"/>
  <c r="O495" i="3" s="1"/>
  <c r="N506" i="3"/>
  <c r="N505" i="3" s="1"/>
  <c r="N504" i="3" s="1"/>
  <c r="O506" i="3"/>
  <c r="O505" i="3" s="1"/>
  <c r="O504" i="3" s="1"/>
  <c r="N509" i="3"/>
  <c r="N508" i="3" s="1"/>
  <c r="N503" i="3" s="1"/>
  <c r="O509" i="3"/>
  <c r="O508" i="3" s="1"/>
  <c r="O503" i="3" s="1"/>
  <c r="N525" i="3"/>
  <c r="O525" i="3"/>
  <c r="N527" i="3"/>
  <c r="O527" i="3"/>
  <c r="N533" i="3"/>
  <c r="O533" i="3"/>
  <c r="N535" i="3"/>
  <c r="O535" i="3"/>
  <c r="O36" i="3" l="1"/>
  <c r="O35" i="3" s="1"/>
  <c r="O34" i="3" s="1"/>
  <c r="O33" i="3" s="1"/>
  <c r="O8" i="3" s="1"/>
  <c r="O7" i="3" s="1"/>
  <c r="M36" i="3"/>
  <c r="M35" i="3" s="1"/>
  <c r="M34" i="3" s="1"/>
  <c r="M33" i="3" s="1"/>
  <c r="N36" i="3"/>
  <c r="N35" i="3" s="1"/>
  <c r="N34" i="3" s="1"/>
  <c r="N33" i="3" s="1"/>
  <c r="N8" i="3" s="1"/>
  <c r="N7" i="3" s="1"/>
  <c r="M19" i="3"/>
  <c r="M18" i="3" s="1"/>
  <c r="M17" i="3" s="1"/>
  <c r="N397" i="3"/>
  <c r="N396" i="3" s="1"/>
  <c r="N395" i="3" s="1"/>
  <c r="N394" i="3" s="1"/>
  <c r="N393" i="3" s="1"/>
  <c r="N392" i="3" s="1"/>
  <c r="O397" i="3"/>
  <c r="O333" i="3"/>
  <c r="O332" i="3" s="1"/>
  <c r="O331" i="3" s="1"/>
  <c r="N333" i="3"/>
  <c r="N332" i="3" s="1"/>
  <c r="N331" i="3" s="1"/>
  <c r="O424" i="3"/>
  <c r="O423" i="3" s="1"/>
  <c r="O422" i="3" s="1"/>
  <c r="O421" i="3" s="1"/>
  <c r="O420" i="3" s="1"/>
  <c r="O419" i="3" s="1"/>
  <c r="O396" i="3"/>
  <c r="O395" i="3" s="1"/>
  <c r="O394" i="3" s="1"/>
  <c r="O393" i="3" s="1"/>
  <c r="O392" i="3" s="1"/>
  <c r="O471" i="3"/>
  <c r="O470" i="3" s="1"/>
  <c r="O469" i="3" s="1"/>
  <c r="N471" i="3"/>
  <c r="N470" i="3" s="1"/>
  <c r="N469" i="3" s="1"/>
  <c r="N424" i="3"/>
  <c r="N423" i="3" s="1"/>
  <c r="N422" i="3" s="1"/>
  <c r="N421" i="3" s="1"/>
  <c r="N420" i="3" s="1"/>
  <c r="N419" i="3" s="1"/>
  <c r="N530" i="3"/>
  <c r="O530" i="3"/>
  <c r="O529" i="3" s="1"/>
  <c r="O524" i="3"/>
  <c r="O523" i="3" s="1"/>
  <c r="O502" i="3"/>
  <c r="O501" i="3" s="1"/>
  <c r="O500" i="3" s="1"/>
  <c r="O499" i="3" s="1"/>
  <c r="O498" i="3" s="1"/>
  <c r="O457" i="3"/>
  <c r="O456" i="3" s="1"/>
  <c r="N348" i="3"/>
  <c r="N347" i="3" s="1"/>
  <c r="N346" i="3" s="1"/>
  <c r="N529" i="3"/>
  <c r="N524" i="3"/>
  <c r="N523" i="3" s="1"/>
  <c r="O494" i="3"/>
  <c r="O493" i="3" s="1"/>
  <c r="O492" i="3" s="1"/>
  <c r="O491" i="3" s="1"/>
  <c r="O490" i="3" s="1"/>
  <c r="O483" i="3"/>
  <c r="O482" i="3" s="1"/>
  <c r="O481" i="3" s="1"/>
  <c r="O480" i="3" s="1"/>
  <c r="O479" i="3" s="1"/>
  <c r="O478" i="3" s="1"/>
  <c r="N457" i="3"/>
  <c r="N456" i="3" s="1"/>
  <c r="O386" i="3"/>
  <c r="O385" i="3" s="1"/>
  <c r="O384" i="3" s="1"/>
  <c r="O383" i="3" s="1"/>
  <c r="O382" i="3" s="1"/>
  <c r="O358" i="3"/>
  <c r="O357" i="3" s="1"/>
  <c r="O356" i="3" s="1"/>
  <c r="O355" i="3" s="1"/>
  <c r="O354" i="3" s="1"/>
  <c r="N358" i="3"/>
  <c r="N357" i="3" s="1"/>
  <c r="N356" i="3" s="1"/>
  <c r="N355" i="3" s="1"/>
  <c r="N354" i="3" s="1"/>
  <c r="N502" i="3"/>
  <c r="N501" i="3" s="1"/>
  <c r="N500" i="3" s="1"/>
  <c r="N499" i="3" s="1"/>
  <c r="N498" i="3" s="1"/>
  <c r="N494" i="3"/>
  <c r="N493" i="3" s="1"/>
  <c r="N492" i="3" s="1"/>
  <c r="N491" i="3" s="1"/>
  <c r="N490" i="3" s="1"/>
  <c r="N483" i="3"/>
  <c r="N482" i="3" s="1"/>
  <c r="N481" i="3" s="1"/>
  <c r="N480" i="3" s="1"/>
  <c r="N479" i="3" s="1"/>
  <c r="N478" i="3" s="1"/>
  <c r="N386" i="3"/>
  <c r="N385" i="3" s="1"/>
  <c r="N384" i="3" s="1"/>
  <c r="N383" i="3" s="1"/>
  <c r="N382" i="3" s="1"/>
  <c r="O296" i="3"/>
  <c r="O295" i="3" s="1"/>
  <c r="O294" i="3" s="1"/>
  <c r="O293" i="3" s="1"/>
  <c r="O292" i="3" s="1"/>
  <c r="O291" i="3" s="1"/>
  <c r="O290" i="3" s="1"/>
  <c r="O289" i="3" s="1"/>
  <c r="O348" i="3"/>
  <c r="O347" i="3" s="1"/>
  <c r="O346" i="3" s="1"/>
  <c r="N296" i="3"/>
  <c r="N295" i="3" s="1"/>
  <c r="N294" i="3" s="1"/>
  <c r="N293" i="3" s="1"/>
  <c r="N292" i="3" s="1"/>
  <c r="N291" i="3" s="1"/>
  <c r="N290" i="3" s="1"/>
  <c r="N289" i="3" s="1"/>
  <c r="O37" i="4"/>
  <c r="N37" i="4"/>
  <c r="M37" i="4"/>
  <c r="O35" i="4"/>
  <c r="N35" i="4"/>
  <c r="M35" i="4"/>
  <c r="O33" i="4"/>
  <c r="N33" i="4"/>
  <c r="M33" i="4"/>
  <c r="O31" i="4"/>
  <c r="N31" i="4"/>
  <c r="M31" i="4"/>
  <c r="O29" i="4"/>
  <c r="N29" i="4"/>
  <c r="M29" i="4"/>
  <c r="O25" i="4"/>
  <c r="N25" i="4"/>
  <c r="M25" i="4"/>
  <c r="O23" i="4"/>
  <c r="N23" i="4"/>
  <c r="M23" i="4"/>
  <c r="O21" i="4"/>
  <c r="N21" i="4"/>
  <c r="M21" i="4"/>
  <c r="O19" i="4"/>
  <c r="N19" i="4"/>
  <c r="M19" i="4"/>
  <c r="O17" i="4"/>
  <c r="N17" i="4"/>
  <c r="M17" i="4"/>
  <c r="O15" i="4"/>
  <c r="N15" i="4"/>
  <c r="N14" i="4" s="1"/>
  <c r="M15" i="4"/>
  <c r="M14" i="4" l="1"/>
  <c r="O14" i="4"/>
  <c r="M8" i="3"/>
  <c r="M7" i="3" s="1"/>
  <c r="N451" i="3"/>
  <c r="N450" i="3" s="1"/>
  <c r="N449" i="3" s="1"/>
  <c r="N448" i="3" s="1"/>
  <c r="N381" i="3" s="1"/>
  <c r="N353" i="3" s="1"/>
  <c r="O451" i="3"/>
  <c r="O450" i="3" s="1"/>
  <c r="O449" i="3" s="1"/>
  <c r="O448" i="3" s="1"/>
  <c r="O381" i="3" s="1"/>
  <c r="O353" i="3" s="1"/>
  <c r="N522" i="3"/>
  <c r="N521" i="3" s="1"/>
  <c r="N520" i="3" s="1"/>
  <c r="N519" i="3" s="1"/>
  <c r="N518" i="3" s="1"/>
  <c r="N517" i="3" s="1"/>
  <c r="N13" i="4"/>
  <c r="N12" i="4" s="1"/>
  <c r="N11" i="4" s="1"/>
  <c r="N10" i="4" s="1"/>
  <c r="N9" i="4" s="1"/>
  <c r="N8" i="4" s="1"/>
  <c r="N7" i="4" s="1"/>
  <c r="N6" i="4" s="1"/>
  <c r="O522" i="3"/>
  <c r="O521" i="3" s="1"/>
  <c r="O520" i="3" s="1"/>
  <c r="O519" i="3" s="1"/>
  <c r="O518" i="3" s="1"/>
  <c r="O517" i="3" s="1"/>
  <c r="O330" i="3"/>
  <c r="O329" i="3" s="1"/>
  <c r="O328" i="3" s="1"/>
  <c r="N330" i="3"/>
  <c r="N329" i="3" s="1"/>
  <c r="N328" i="3" s="1"/>
  <c r="M13" i="4"/>
  <c r="M12" i="4" s="1"/>
  <c r="M11" i="4" s="1"/>
  <c r="M10" i="4" s="1"/>
  <c r="M9" i="4" s="1"/>
  <c r="M8" i="4" s="1"/>
  <c r="M7" i="4" s="1"/>
  <c r="M6" i="4" s="1"/>
  <c r="O13" i="4"/>
  <c r="O12" i="4" s="1"/>
  <c r="O11" i="4" s="1"/>
  <c r="O10" i="4" s="1"/>
  <c r="O9" i="4" s="1"/>
  <c r="O8" i="4" s="1"/>
  <c r="O7" i="4" s="1"/>
  <c r="O6" i="4" s="1"/>
  <c r="N16" i="1"/>
  <c r="N15" i="1" s="1"/>
  <c r="N14" i="1" s="1"/>
  <c r="N13" i="1" s="1"/>
  <c r="N12" i="1" s="1"/>
  <c r="N11" i="1" s="1"/>
  <c r="N10" i="1" s="1"/>
  <c r="N9" i="1" s="1"/>
  <c r="N8" i="1" s="1"/>
  <c r="O16" i="1"/>
  <c r="O15" i="1" s="1"/>
  <c r="O14" i="1" s="1"/>
  <c r="O13" i="1" s="1"/>
  <c r="O12" i="1" s="1"/>
  <c r="O11" i="1" s="1"/>
  <c r="O10" i="1" s="1"/>
  <c r="O9" i="1" s="1"/>
  <c r="O8" i="1" s="1"/>
  <c r="M16" i="1"/>
  <c r="M15" i="1" s="1"/>
  <c r="M14" i="1" s="1"/>
  <c r="M13" i="1" s="1"/>
  <c r="M12" i="1" s="1"/>
  <c r="M11" i="1" s="1"/>
  <c r="M10" i="1" s="1"/>
  <c r="M9" i="1" s="1"/>
  <c r="M8" i="1" s="1"/>
  <c r="N26" i="1"/>
  <c r="N25" i="1" s="1"/>
  <c r="N24" i="1" s="1"/>
  <c r="N23" i="1" s="1"/>
  <c r="N22" i="1" s="1"/>
  <c r="N21" i="1" s="1"/>
  <c r="N20" i="1" s="1"/>
  <c r="N19" i="1" s="1"/>
  <c r="N18" i="1" s="1"/>
  <c r="O26" i="1"/>
  <c r="O25" i="1" s="1"/>
  <c r="O24" i="1" s="1"/>
  <c r="O23" i="1" s="1"/>
  <c r="O22" i="1" s="1"/>
  <c r="O21" i="1" s="1"/>
  <c r="O20" i="1" s="1"/>
  <c r="O19" i="1" s="1"/>
  <c r="O18" i="1" s="1"/>
  <c r="M26" i="1"/>
  <c r="M25" i="1" s="1"/>
  <c r="M24" i="1" s="1"/>
  <c r="M23" i="1" s="1"/>
  <c r="M22" i="1" s="1"/>
  <c r="M21" i="1" s="1"/>
  <c r="M20" i="1" s="1"/>
  <c r="M19" i="1" s="1"/>
  <c r="M18" i="1" s="1"/>
  <c r="N35" i="1"/>
  <c r="N34" i="1" s="1"/>
  <c r="N33" i="1" s="1"/>
  <c r="N32" i="1" s="1"/>
  <c r="N31" i="1" s="1"/>
  <c r="N30" i="1" s="1"/>
  <c r="N29" i="1" s="1"/>
  <c r="N28" i="1" s="1"/>
  <c r="O35" i="1"/>
  <c r="O34" i="1" s="1"/>
  <c r="O33" i="1" s="1"/>
  <c r="O32" i="1" s="1"/>
  <c r="O31" i="1" s="1"/>
  <c r="O30" i="1" s="1"/>
  <c r="O29" i="1" s="1"/>
  <c r="O28" i="1" s="1"/>
  <c r="M35" i="1"/>
  <c r="M34" i="1" s="1"/>
  <c r="M33" i="1" s="1"/>
  <c r="M32" i="1" s="1"/>
  <c r="M31" i="1" s="1"/>
  <c r="M30" i="1" s="1"/>
  <c r="M29" i="1" s="1"/>
  <c r="M28" i="1" s="1"/>
  <c r="N51" i="1"/>
  <c r="N50" i="1" s="1"/>
  <c r="N49" i="1" s="1"/>
  <c r="N48" i="1" s="1"/>
  <c r="N47" i="1" s="1"/>
  <c r="N46" i="1" s="1"/>
  <c r="N45" i="1" s="1"/>
  <c r="O51" i="1"/>
  <c r="O50" i="1" s="1"/>
  <c r="O49" i="1" s="1"/>
  <c r="O48" i="1" s="1"/>
  <c r="O47" i="1" s="1"/>
  <c r="O46" i="1" s="1"/>
  <c r="O45" i="1" s="1"/>
  <c r="M51" i="1"/>
  <c r="M50" i="1" s="1"/>
  <c r="M49" i="1" s="1"/>
  <c r="M48" i="1" s="1"/>
  <c r="M47" i="1" s="1"/>
  <c r="M46" i="1" s="1"/>
  <c r="M45" i="1" s="1"/>
  <c r="N59" i="1"/>
  <c r="N58" i="1" s="1"/>
  <c r="N57" i="1" s="1"/>
  <c r="N56" i="1" s="1"/>
  <c r="N55" i="1" s="1"/>
  <c r="N54" i="1" s="1"/>
  <c r="N53" i="1" s="1"/>
  <c r="O59" i="1"/>
  <c r="O58" i="1" s="1"/>
  <c r="O57" i="1" s="1"/>
  <c r="O56" i="1" s="1"/>
  <c r="O55" i="1" s="1"/>
  <c r="O54" i="1" s="1"/>
  <c r="O53" i="1" s="1"/>
  <c r="M59" i="1"/>
  <c r="M58" i="1" s="1"/>
  <c r="M57" i="1" s="1"/>
  <c r="M56" i="1" s="1"/>
  <c r="M55" i="1" s="1"/>
  <c r="M54" i="1" s="1"/>
  <c r="M53" i="1" s="1"/>
  <c r="N76" i="1"/>
  <c r="N75" i="1" s="1"/>
  <c r="N74" i="1" s="1"/>
  <c r="O76" i="1"/>
  <c r="O75" i="1" s="1"/>
  <c r="O74" i="1" s="1"/>
  <c r="M76" i="1"/>
  <c r="M75" i="1" s="1"/>
  <c r="M74" i="1" s="1"/>
  <c r="N95" i="1"/>
  <c r="N94" i="1" s="1"/>
  <c r="O95" i="1"/>
  <c r="O94" i="1" s="1"/>
  <c r="M95" i="1"/>
  <c r="M94" i="1" s="1"/>
  <c r="N98" i="1"/>
  <c r="N97" i="1" s="1"/>
  <c r="O98" i="1"/>
  <c r="O97" i="1" s="1"/>
  <c r="M98" i="1"/>
  <c r="M97" i="1" s="1"/>
  <c r="N101" i="1"/>
  <c r="N100" i="1" s="1"/>
  <c r="O101" i="1"/>
  <c r="O100" i="1" s="1"/>
  <c r="M101" i="1"/>
  <c r="M100" i="1" s="1"/>
  <c r="N110" i="1"/>
  <c r="N109" i="1" s="1"/>
  <c r="N108" i="1" s="1"/>
  <c r="N107" i="1" s="1"/>
  <c r="N106" i="1" s="1"/>
  <c r="N105" i="1" s="1"/>
  <c r="N104" i="1" s="1"/>
  <c r="N103" i="1" s="1"/>
  <c r="O110" i="1"/>
  <c r="O109" i="1" s="1"/>
  <c r="O108" i="1" s="1"/>
  <c r="O107" i="1" s="1"/>
  <c r="O106" i="1" s="1"/>
  <c r="O105" i="1" s="1"/>
  <c r="O104" i="1" s="1"/>
  <c r="O103" i="1" s="1"/>
  <c r="M110" i="1"/>
  <c r="M109" i="1" s="1"/>
  <c r="M108" i="1" s="1"/>
  <c r="M107" i="1" s="1"/>
  <c r="M106" i="1" s="1"/>
  <c r="M105" i="1" s="1"/>
  <c r="M104" i="1" s="1"/>
  <c r="M103" i="1" s="1"/>
  <c r="N119" i="1"/>
  <c r="N118" i="1" s="1"/>
  <c r="N117" i="1" s="1"/>
  <c r="N116" i="1" s="1"/>
  <c r="N115" i="1" s="1"/>
  <c r="N114" i="1" s="1"/>
  <c r="N113" i="1" s="1"/>
  <c r="N112" i="1" s="1"/>
  <c r="O119" i="1"/>
  <c r="O118" i="1" s="1"/>
  <c r="O117" i="1" s="1"/>
  <c r="O116" i="1" s="1"/>
  <c r="O115" i="1" s="1"/>
  <c r="O114" i="1" s="1"/>
  <c r="O113" i="1" s="1"/>
  <c r="O112" i="1" s="1"/>
  <c r="M119" i="1"/>
  <c r="M118" i="1" s="1"/>
  <c r="M117" i="1" s="1"/>
  <c r="M116" i="1" s="1"/>
  <c r="M115" i="1" s="1"/>
  <c r="M114" i="1" s="1"/>
  <c r="M113" i="1" s="1"/>
  <c r="M112" i="1" s="1"/>
  <c r="N129" i="1"/>
  <c r="N128" i="1" s="1"/>
  <c r="N127" i="1" s="1"/>
  <c r="N126" i="1" s="1"/>
  <c r="N125" i="1" s="1"/>
  <c r="N124" i="1" s="1"/>
  <c r="O129" i="1"/>
  <c r="O128" i="1" s="1"/>
  <c r="O127" i="1" s="1"/>
  <c r="O126" i="1" s="1"/>
  <c r="O125" i="1" s="1"/>
  <c r="O124" i="1" s="1"/>
  <c r="M129" i="1"/>
  <c r="M128" i="1" s="1"/>
  <c r="M127" i="1" s="1"/>
  <c r="M126" i="1" s="1"/>
  <c r="M125" i="1" s="1"/>
  <c r="M124" i="1" s="1"/>
  <c r="N142" i="1"/>
  <c r="N141" i="1" s="1"/>
  <c r="N140" i="1" s="1"/>
  <c r="N139" i="1" s="1"/>
  <c r="N138" i="1" s="1"/>
  <c r="N137" i="1" s="1"/>
  <c r="N136" i="1" s="1"/>
  <c r="O142" i="1"/>
  <c r="O141" i="1" s="1"/>
  <c r="O140" i="1" s="1"/>
  <c r="O139" i="1" s="1"/>
  <c r="O138" i="1" s="1"/>
  <c r="O137" i="1" s="1"/>
  <c r="O136" i="1" s="1"/>
  <c r="M142" i="1"/>
  <c r="M141" i="1" s="1"/>
  <c r="M140" i="1" s="1"/>
  <c r="M139" i="1" s="1"/>
  <c r="M138" i="1" s="1"/>
  <c r="M137" i="1" s="1"/>
  <c r="M136" i="1" s="1"/>
  <c r="N153" i="1"/>
  <c r="N152" i="1" s="1"/>
  <c r="N151" i="1" s="1"/>
  <c r="N150" i="1" s="1"/>
  <c r="N149" i="1" s="1"/>
  <c r="N148" i="1" s="1"/>
  <c r="N147" i="1" s="1"/>
  <c r="N146" i="1" s="1"/>
  <c r="O153" i="1"/>
  <c r="O152" i="1" s="1"/>
  <c r="O151" i="1" s="1"/>
  <c r="O150" i="1" s="1"/>
  <c r="O149" i="1" s="1"/>
  <c r="O148" i="1" s="1"/>
  <c r="O147" i="1" s="1"/>
  <c r="O146" i="1" s="1"/>
  <c r="M153" i="1"/>
  <c r="M152" i="1" s="1"/>
  <c r="M151" i="1" s="1"/>
  <c r="M150" i="1" s="1"/>
  <c r="M149" i="1" s="1"/>
  <c r="M148" i="1" s="1"/>
  <c r="M147" i="1" s="1"/>
  <c r="M146" i="1" s="1"/>
  <c r="N167" i="1"/>
  <c r="N166" i="1" s="1"/>
  <c r="O167" i="1"/>
  <c r="O166" i="1" s="1"/>
  <c r="M167" i="1"/>
  <c r="M166" i="1" s="1"/>
  <c r="N171" i="1"/>
  <c r="N170" i="1" s="1"/>
  <c r="O171" i="1"/>
  <c r="O170" i="1" s="1"/>
  <c r="M171" i="1"/>
  <c r="M170" i="1" s="1"/>
  <c r="N181" i="1"/>
  <c r="N180" i="1" s="1"/>
  <c r="N179" i="1" s="1"/>
  <c r="N178" i="1" s="1"/>
  <c r="N177" i="1" s="1"/>
  <c r="N176" i="1" s="1"/>
  <c r="N175" i="1" s="1"/>
  <c r="N174" i="1" s="1"/>
  <c r="O181" i="1"/>
  <c r="O180" i="1" s="1"/>
  <c r="O179" i="1" s="1"/>
  <c r="O178" i="1" s="1"/>
  <c r="O177" i="1" s="1"/>
  <c r="O176" i="1" s="1"/>
  <c r="O175" i="1" s="1"/>
  <c r="O174" i="1" s="1"/>
  <c r="M181" i="1"/>
  <c r="M180" i="1" s="1"/>
  <c r="M179" i="1" s="1"/>
  <c r="M178" i="1" s="1"/>
  <c r="M177" i="1" s="1"/>
  <c r="M176" i="1" s="1"/>
  <c r="M175" i="1" s="1"/>
  <c r="M174" i="1" s="1"/>
  <c r="O44" i="1" l="1"/>
  <c r="M44" i="1"/>
  <c r="N44" i="1"/>
  <c r="N73" i="1"/>
  <c r="N72" i="1" s="1"/>
  <c r="N71" i="1" s="1"/>
  <c r="N70" i="1" s="1"/>
  <c r="O73" i="1"/>
  <c r="O72" i="1" s="1"/>
  <c r="O71" i="1" s="1"/>
  <c r="O70" i="1" s="1"/>
  <c r="M165" i="1"/>
  <c r="M164" i="1" s="1"/>
  <c r="M163" i="1" s="1"/>
  <c r="M162" i="1" s="1"/>
  <c r="M161" i="1" s="1"/>
  <c r="M160" i="1" s="1"/>
  <c r="M159" i="1" s="1"/>
  <c r="O123" i="1"/>
  <c r="O122" i="1" s="1"/>
  <c r="M93" i="1"/>
  <c r="M92" i="1" s="1"/>
  <c r="M91" i="1" s="1"/>
  <c r="M90" i="1" s="1"/>
  <c r="M89" i="1" s="1"/>
  <c r="M88" i="1" s="1"/>
  <c r="M87" i="1" s="1"/>
  <c r="O165" i="1"/>
  <c r="O164" i="1" s="1"/>
  <c r="O163" i="1" s="1"/>
  <c r="O162" i="1" s="1"/>
  <c r="O161" i="1" s="1"/>
  <c r="O160" i="1" s="1"/>
  <c r="O159" i="1" s="1"/>
  <c r="N165" i="1"/>
  <c r="N164" i="1" s="1"/>
  <c r="N163" i="1" s="1"/>
  <c r="N162" i="1" s="1"/>
  <c r="N161" i="1" s="1"/>
  <c r="N160" i="1" s="1"/>
  <c r="N159" i="1" s="1"/>
  <c r="M73" i="1"/>
  <c r="M72" i="1" s="1"/>
  <c r="M71" i="1" s="1"/>
  <c r="M70" i="1" s="1"/>
  <c r="O93" i="1"/>
  <c r="O92" i="1" s="1"/>
  <c r="O91" i="1" s="1"/>
  <c r="O90" i="1" s="1"/>
  <c r="O89" i="1" s="1"/>
  <c r="O88" i="1" s="1"/>
  <c r="O87" i="1" s="1"/>
  <c r="N93" i="1"/>
  <c r="N92" i="1" s="1"/>
  <c r="N91" i="1" s="1"/>
  <c r="N90" i="1" s="1"/>
  <c r="N89" i="1" s="1"/>
  <c r="N88" i="1" s="1"/>
  <c r="N87" i="1" s="1"/>
  <c r="M123" i="1"/>
  <c r="M122" i="1" s="1"/>
  <c r="N123" i="1"/>
  <c r="N122" i="1" s="1"/>
  <c r="N327" i="3"/>
  <c r="N317" i="3" s="1"/>
  <c r="O327" i="3"/>
  <c r="O317" i="3" s="1"/>
  <c r="O6" i="3" s="1"/>
  <c r="R6" i="3" s="1"/>
  <c r="N6" i="3"/>
  <c r="Q6" i="3" s="1"/>
  <c r="N105" i="2"/>
  <c r="N104" i="2" s="1"/>
  <c r="N103" i="2" s="1"/>
  <c r="N102" i="2" s="1"/>
  <c r="N101" i="2" s="1"/>
  <c r="N100" i="2" s="1"/>
  <c r="N99" i="2" s="1"/>
  <c r="N7" i="2" s="1"/>
  <c r="O105" i="2"/>
  <c r="O104" i="2" s="1"/>
  <c r="O103" i="2" s="1"/>
  <c r="O102" i="2" s="1"/>
  <c r="O101" i="2" s="1"/>
  <c r="O100" i="2" s="1"/>
  <c r="O99" i="2" s="1"/>
  <c r="O7" i="2" s="1"/>
  <c r="M105" i="2"/>
  <c r="M104" i="2" s="1"/>
  <c r="M103" i="2" s="1"/>
  <c r="M102" i="2" s="1"/>
  <c r="M101" i="2" s="1"/>
  <c r="M100" i="2" s="1"/>
  <c r="M99" i="2" s="1"/>
  <c r="M6" i="3" l="1"/>
  <c r="P6" i="3" s="1"/>
  <c r="N43" i="1"/>
  <c r="N7" i="1" s="1"/>
  <c r="M43" i="1"/>
  <c r="M7" i="1" s="1"/>
  <c r="O43" i="1"/>
  <c r="O7" i="1" s="1"/>
  <c r="Q7" i="1" l="1"/>
  <c r="R7" i="1"/>
  <c r="M51" i="2"/>
  <c r="M12" i="2" s="1"/>
  <c r="M11" i="2" s="1"/>
  <c r="M10" i="2" s="1"/>
  <c r="M9" i="2" s="1"/>
  <c r="M8" i="2" s="1"/>
  <c r="M7" i="2" s="1"/>
  <c r="P7" i="1" s="1"/>
</calcChain>
</file>

<file path=xl/sharedStrings.xml><?xml version="1.0" encoding="utf-8"?>
<sst xmlns="http://schemas.openxmlformats.org/spreadsheetml/2006/main" count="9620" uniqueCount="678">
  <si>
    <t/>
  </si>
  <si>
    <t>Перечень 
объектов  бюджетных инвестиций государственной  собственности региональной адресной инвестиционной программы на 2022 - 2024 годы</t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</si>
  <si>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</si>
  <si>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</si>
  <si>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</si>
  <si>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</si>
  <si>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</si>
  <si>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</si>
  <si>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</si>
  <si>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</si>
  <si>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</si>
  <si>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</si>
  <si>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</si>
  <si>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</si>
  <si>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</si>
  <si>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</si>
  <si>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</si>
  <si>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</si>
  <si>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</si>
  <si>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</si>
  <si>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</si>
  <si>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</si>
  <si>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</si>
  <si>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</si>
  <si>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</si>
  <si>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</si>
  <si>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</si>
  <si>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</si>
  <si>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</si>
  <si>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</si>
  <si>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</si>
  <si>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</si>
  <si>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</si>
  <si>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Основные мероприятия государственных программ</t>
  </si>
  <si>
    <t>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</si>
  <si>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</si>
  <si>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</si>
  <si>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</si>
  <si>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</si>
  <si>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</si>
  <si>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</si>
  <si>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</si>
  <si>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</si>
  <si>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</si>
  <si>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</si>
  <si>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</si>
  <si>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4 автомашины по адресу: Брянская область, Трубчевский район, г. Трубчевск, ул. Володарского, д. 2е</t>
  </si>
  <si>
    <t>Единица</t>
  </si>
  <si>
    <t>4.00</t>
  </si>
  <si>
    <t>2022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</si>
  <si>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</si>
  <si>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</si>
  <si>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территориях"</t>
  </si>
  <si>
    <t>Z5</t>
  </si>
  <si>
    <t>Государственный заказчик: государственное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</si>
  <si>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</si>
  <si>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</si>
  <si>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</si>
  <si>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</si>
  <si>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</si>
  <si>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</si>
  <si>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Реконструкция автомобильной дороги Старый Ропск-Забрама на участке км 0+000 - км 8+800 в Климовском муниципальном районе Брянской области</t>
  </si>
  <si>
    <t>Километр</t>
  </si>
  <si>
    <t>1.50</t>
  </si>
  <si>
    <t>2023</t>
  </si>
  <si>
    <t>Развитие топливно-энергетического комплекса и жилищно-коммунального хозяйства Брянской области</t>
  </si>
  <si>
    <t>Обеспечение проведения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</si>
  <si>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</si>
  <si>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</si>
  <si>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</si>
  <si>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</si>
  <si>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</si>
  <si>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</si>
  <si>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</si>
  <si>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</si>
  <si>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Реконструкция котельной по ул. Степной, 3 в Советском районе г. Брянска</t>
  </si>
  <si>
    <t>Мегаватт-час; 1000 киловатт-часов</t>
  </si>
  <si>
    <t>7.50</t>
  </si>
  <si>
    <t>Реконструкция котельной по ул. Школьной в с. Городище Погарского района Брянской области</t>
  </si>
  <si>
    <t>0.50</t>
  </si>
  <si>
    <t>Строительство БМК в пос. Лесное Суражского района Брянской области</t>
  </si>
  <si>
    <t>Строительство БМК с целью переключения потребителей от котельной по ул. Советская, 59 в г. Злынка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</si>
  <si>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</si>
  <si>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</si>
  <si>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</si>
  <si>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</si>
  <si>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</si>
  <si>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</si>
  <si>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</si>
  <si>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</si>
  <si>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</si>
  <si>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</si>
  <si>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200.00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</si>
  <si>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</si>
  <si>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</si>
  <si>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</si>
  <si>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</si>
  <si>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</si>
  <si>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</si>
  <si>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коек</t>
  </si>
  <si>
    <t>160.00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</si>
  <si>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</si>
  <si>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</si>
  <si>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</si>
  <si>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</si>
  <si>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</si>
  <si>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</si>
  <si>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</si>
  <si>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</si>
  <si>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</si>
  <si>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Амбулаторная помощь</t>
  </si>
  <si>
    <t>Скорая медицинская помощь</t>
  </si>
  <si>
    <t>Укрепление материально-технической базы организаций системы здравоохранения</t>
  </si>
  <si>
    <t>Патологоанатомический корпус. ГБУЗ "Новозыбковская ЦРБ"</t>
  </si>
  <si>
    <t>Квадратный метр</t>
  </si>
  <si>
    <t>Лечебный корпус на 90 коек ГБУЗ "Брянская областная инфекционная больница", г. Брянск</t>
  </si>
  <si>
    <t>90.00</t>
  </si>
  <si>
    <t>2025</t>
  </si>
  <si>
    <t>Физиотерапевтическое отделение кардиологической реабилитации №2 ГАУЗ "Брянский областной кардиологический диспансер"</t>
  </si>
  <si>
    <t>60.00</t>
  </si>
  <si>
    <t>Пищеблок ГБУЗ "Сельцовская городская больница", г.Сельцо</t>
  </si>
  <si>
    <t>100.00</t>
  </si>
  <si>
    <t>35.00</t>
  </si>
  <si>
    <t>250.00</t>
  </si>
  <si>
    <t>Административно-морфологический корпус ГБУЗ "Брянское областное бюро судебно-медицинской экспертизы</t>
  </si>
  <si>
    <t>800.00</t>
  </si>
  <si>
    <t>Фельдшерско-акушерский пункт в н.п. Лесное Суражского района Брянской области</t>
  </si>
  <si>
    <t>15.00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</si>
  <si>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</si>
  <si>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</si>
  <si>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</si>
  <si>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</si>
  <si>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</si>
  <si>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</si>
  <si>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театра юного зрителя, расположенного по адресу: г.Брянск, ул.Горького, д.20</t>
  </si>
  <si>
    <t>Реновация государственных и муниципальных учреждений отрасли культуры</t>
  </si>
  <si>
    <t>14280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</si>
  <si>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</si>
  <si>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4000.00</t>
  </si>
  <si>
    <t>Модернизация театров юного зрителя и театров кукол</t>
  </si>
  <si>
    <t>54560</t>
  </si>
  <si>
    <t>Кубический метр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</si>
  <si>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</si>
  <si>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Департамент культуры Брянской области</t>
  </si>
  <si>
    <t>815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</si>
  <si>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</si>
  <si>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</si>
  <si>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Развитие инфраструктуры сферы культуры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</si>
  <si>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</si>
  <si>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2254.00</t>
  </si>
  <si>
    <t>Развитие образования и науки Брянской области</t>
  </si>
  <si>
    <t>Реализация мероприятий по усовершенствованию инфраструктуры сферы образования</t>
  </si>
  <si>
    <t>Образование</t>
  </si>
  <si>
    <t>Общее образование</t>
  </si>
  <si>
    <t>Пристройка спортивного зала к зданию филиала ГБОУ "Супоневская школа-интернат"</t>
  </si>
  <si>
    <t>Место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</si>
  <si>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</si>
  <si>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</si>
  <si>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</si>
  <si>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</si>
  <si>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Газификация ФАП н.п.Борщово Навлинского района Брянской области</t>
  </si>
  <si>
    <t>Киловатт</t>
  </si>
  <si>
    <t>8.00</t>
  </si>
  <si>
    <t>Развитие сети автомобильных дорог регионального, межмуниципального и местного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</si>
  <si>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</si>
  <si>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</si>
  <si>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</si>
  <si>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</si>
  <si>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</si>
  <si>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</si>
  <si>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</si>
  <si>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</si>
  <si>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</si>
  <si>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Комплексный центр помощи семье и детям в п.г.т. Суземка Брянской области</t>
  </si>
  <si>
    <t>120.00</t>
  </si>
  <si>
    <t>40.00</t>
  </si>
  <si>
    <t>Реконструкция здания корпуса № 1 под спальный корпус Сельцовского психоневрологического интерната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</si>
  <si>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</si>
  <si>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</si>
  <si>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</si>
  <si>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</si>
  <si>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</si>
  <si>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</si>
  <si>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</si>
  <si>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45.00</t>
  </si>
  <si>
    <t>Областной центр лыжного спорта в г. Брянске</t>
  </si>
  <si>
    <t>110.00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</si>
  <si>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</si>
  <si>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</si>
  <si>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</si>
  <si>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</si>
  <si>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</si>
  <si>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</si>
  <si>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</si>
  <si>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</si>
  <si>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</si>
  <si>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</si>
  <si>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</si>
  <si>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</si>
  <si>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</si>
  <si>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</si>
  <si>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</si>
  <si>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223.93</t>
  </si>
  <si>
    <t>Здание для мирового судьи судебного участка № 42 Мглинского судебного района Брянской области</t>
  </si>
  <si>
    <t>Развитие промышленности, транспорта и связи Брянской области</t>
  </si>
  <si>
    <t>37</t>
  </si>
  <si>
    <t>Региональные проекты, входящие в состав национальных проектов</t>
  </si>
  <si>
    <t>Транспорт</t>
  </si>
  <si>
    <t>Реконструкция аэропортового комплекса (г. Брянск)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</si>
  <si>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</si>
  <si>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</si>
  <si>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</si>
  <si>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</si>
  <si>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</si>
  <si>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</si>
  <si>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</si>
  <si>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</si>
  <si>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</si>
  <si>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</si>
  <si>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Наименование государственного заказчика; объекта</t>
  </si>
  <si>
    <t>Региональные проекты, не входящие в состав национальных проектов</t>
  </si>
  <si>
    <t>Перечень 
объектов недвижимого имущества региональной адресной инвестиционной программы на 2022 - 2024  годы, приобретаемого в государственную собственность Брянской области</t>
  </si>
  <si>
    <t>Вскрытий в год</t>
  </si>
  <si>
    <t>Человек в смену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</si>
  <si>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</si>
  <si>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</si>
  <si>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Комплекс спортивных площадок в г. Фокино Брянской области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</si>
  <si>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</si>
  <si>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</si>
  <si>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Строительство физкультурно-оздоровительного комплекса в н.п. Выгоничи Брянской области</t>
  </si>
  <si>
    <t>Выгоничский муниципальный район</t>
  </si>
  <si>
    <t>11270</t>
  </si>
  <si>
    <t>Локотское городское поселение Брасовского муниципального района</t>
  </si>
  <si>
    <t>Городской округ город Брянск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</si>
  <si>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</si>
  <si>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</si>
  <si>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</si>
  <si>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</si>
  <si>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</si>
  <si>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микрорайоне по ул. Флотской в Бежицком районе города Брянска</t>
  </si>
  <si>
    <t>Школа в мкр. № 4 в Советском районе г. Брянска</t>
  </si>
  <si>
    <t>Создание новых мест в общеобразовательных организациях</t>
  </si>
  <si>
    <t>Пристройка на 500 мест к МБОУ «Новодарковичская средняя общеобразовательная школа» Брянского района в п. Новые Дарковичи Брянского района Брянской области</t>
  </si>
  <si>
    <t>Брянский муниципальный район</t>
  </si>
  <si>
    <t>Региональный проект "Современная школа (Брянская область)"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</si>
  <si>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</si>
  <si>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Метр</t>
  </si>
  <si>
    <t>Красногорский муниципальный район</t>
  </si>
  <si>
    <t>Кубический метр в час</t>
  </si>
  <si>
    <t>Реконструкция канализационной насосной станции в с Замишево, с. Шеломы, с. Старый Кривец Новозыбковского городского округа Брянской области</t>
  </si>
  <si>
    <t>Новозыбковский городской округ</t>
  </si>
  <si>
    <t>Строительство и реконструкция канализационных систем для населенных пунктов в загрязненных районах Брянской области</t>
  </si>
  <si>
    <t>Строительство водопроводной сети в р.п. Климово Климовского района Брянской области</t>
  </si>
  <si>
    <t>Климовский муниципальный район</t>
  </si>
  <si>
    <t>Строительство сетей водоснабжения в северном районе индивидуальной жилой застройки (ул. Драгунского, ул. Вольского, ул. Екатерины Ковалёвой, ул. Тагиева) в г. Новозыбков Брянской области</t>
  </si>
  <si>
    <t>Строительство сетей водоснабжения 116 квартала индивидуальной жилой застройки (3 очередь) в г. Новозыбков Брянской области</t>
  </si>
  <si>
    <t>Реконструкция водопроводных сетей по ул. Красногвардейской, ул. Чапаева, ул. РОС, ул. Комсомольской, ул. ОХ Волна революции в г. Новозыбкове Брянской области</t>
  </si>
  <si>
    <t>Строительство и реконструкция систем водоснабжения для населенных пунктов в загрязненных районах Брянской области</t>
  </si>
  <si>
    <t>Строительство сетей газоснабжения 116 квартала индивидуальной жилой застройки (3 очередь) в г. Новозыбков Брянской области</t>
  </si>
  <si>
    <t>Строительство сетей газоснабжения в северном районе индивидуальной жилой застройки (ул. Драгунского, ул. Вольского, ул. Екатерины Ковалёвой, ул. Тагиева) в г. Новозыбков Брянской области</t>
  </si>
  <si>
    <t>Строительство и реконструкция систем газоснабжения для населенных пунктов в загрязненных районах Брянской области</t>
  </si>
  <si>
    <t>16160</t>
  </si>
  <si>
    <t>Строительство автомобильных дорог в ГУП ОНО ОПХ "Черемушки" в  д. Дубровка Брянского района Брянской области (6 этап)</t>
  </si>
  <si>
    <t>Строительство автомобильных дорог в ГУП ОНО ОПХ "Черемушки" в  д. Дубровка Брянского района Брянской области (5 этап)</t>
  </si>
  <si>
    <t>Развитие и совершенствование сети автомобильных дорог общего пользования местного значения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</si>
  <si>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</si>
  <si>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</si>
  <si>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Суражское городское поселение Суражского муниципального района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</si>
  <si>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</si>
  <si>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</si>
  <si>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Самотечный коллектор по ул. 23 Сентября в квартале "А" до ул. Транспортной г. Унеча, Брянская область</t>
  </si>
  <si>
    <t>Унечский муниципальный район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</si>
  <si>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</si>
  <si>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Суземский муниципальный район</t>
  </si>
  <si>
    <t>Комаричский муниципальный район</t>
  </si>
  <si>
    <t>Уличная канализация к жилым домам по пер. Почтовому, 33/2, 35/1-2, 37/1-2, 36/2, 38, 39 в Бежицком районе г. Брянска</t>
  </si>
  <si>
    <t>Уличная канализация по ул.Щербакова, ул.Кольцевая, ул.Славянская в Фокинском районе г.Брянска</t>
  </si>
  <si>
    <t>Погонный метр</t>
  </si>
  <si>
    <t>Канализационные сети по ул. Унечской, ул. Шолохова, ул. Коммунаров, ул. Полесской, пер. О.Кошевого в Фокинском районе г. Брянска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</si>
  <si>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</si>
  <si>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</si>
  <si>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системы водоснабжения в ж/д ст. Нерусса Суземского муниципального района Брянской области (1-я очередь)</t>
  </si>
  <si>
    <t>Реконструкция водозаборного сооружения п.Суземка Суземского района (2-ая очередь)</t>
  </si>
  <si>
    <t>Строительство системы водоснабжения в н.п. Коробовщина Стародубского района Брянской области</t>
  </si>
  <si>
    <t>Строительство водозаборного сооружения в н.п. Новомлынка Стародубского района Брянской области</t>
  </si>
  <si>
    <t>Строительство системы водоснабжения в н.п. Кудрявцев Стародубского района Брянской области</t>
  </si>
  <si>
    <t>Стародубский муниципальный округ</t>
  </si>
  <si>
    <t>Карачевский муниципальный район</t>
  </si>
  <si>
    <t>Строительство водопроводной сети по ул. Северная в г.Фокино Брянской области</t>
  </si>
  <si>
    <t>Городской округ город Фокино</t>
  </si>
  <si>
    <t>Переход железнодорожного пути водопроводом диаметром 150 мм в р.п. Радица-Крыловка Бежицкого района г. Брянска</t>
  </si>
  <si>
    <t>Строительство водопроводных сетей микрорайона "Ковшовка" г. Брянска (2 этап)</t>
  </si>
  <si>
    <t>Водопроводные сети к жилой застройке по ул.Пролетарской в Володарском районе г.Брянска</t>
  </si>
  <si>
    <t>Строительство и реконструкция систем водоснабжения для населенных пунктов Брянской области</t>
  </si>
  <si>
    <t>Газопровод высокого и низкого давления по ул. Хозветка в п. Суземка Суземского района Брянской области</t>
  </si>
  <si>
    <t>Газификация н.п. Полипоновка, н.п. Прыща Клетнянского района Брянской области</t>
  </si>
  <si>
    <t>Клетнянский муниципальный район</t>
  </si>
  <si>
    <t>Строительство и реконструкция систем газоснабжения для населенных пунктов Брянской области</t>
  </si>
  <si>
    <t>540</t>
  </si>
  <si>
    <t>53890</t>
  </si>
  <si>
    <t>R1</t>
  </si>
  <si>
    <t>Строительство автомобильной дороги - защитной дамбы Брянск 1 - Брянск 2 г. Брянска (2 этап)</t>
  </si>
  <si>
    <t>Иные межбюджетные трансферты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</si>
  <si>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</si>
  <si>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Региональный проект "Региональная и местная дорожная сеть (Брянская область)"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</si>
  <si>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</si>
  <si>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</si>
  <si>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</si>
  <si>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</si>
  <si>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имени Визнюка в Советском районе г. Брянска"</t>
  </si>
  <si>
    <t>Региональный проект "Жилье (Брянская область)"</t>
  </si>
  <si>
    <t>Пристройка к зданию МБОУ "Суземская СОШ № 1 имени Героя Советского Союза генерал-майора И.Г. Кобякова"</t>
  </si>
  <si>
    <t>Пристройка универсального спортивного зала к МБОУ "Супоневская СОШ №1 им Героя Советского Союза Н.И.Чувина" Брянского района в н.п.Супонево Брянского района Брянской области</t>
  </si>
  <si>
    <t>Реконструкция здания детского дома под детский сад по ул. Крупской, д. 1 в г. Жуковка Брянской области</t>
  </si>
  <si>
    <t>Жуковский муниципальный округ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</si>
  <si>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</si>
  <si>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</si>
  <si>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Строительство детского сада в пос. Свень, ул. Соборная, Брянский район Брянской области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</si>
  <si>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детского сада в пос. Свень, ул. Соборная)</t>
  </si>
  <si>
    <t>Дошкольное образование</t>
  </si>
  <si>
    <t>Севский муниципальный район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</si>
  <si>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</si>
  <si>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</si>
  <si>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Почепский муниципальный район</t>
  </si>
  <si>
    <t>Развитие сети учреждений культурно-досугового типа</t>
  </si>
  <si>
    <t>55190</t>
  </si>
  <si>
    <t>Реконструкция здания МБУДО "Суражская детская школа искусств имени А.П. Ковалевского" (Брянская область, г. Сураж, ул. Красная, д. 3-Б)</t>
  </si>
  <si>
    <t>Реконструкция здания МБУДО "Городская детская хоровая школа г. Брянска" (г. Брянск, ул. Клинцовская, д. 60)</t>
  </si>
  <si>
    <t>Государственная поддержка отрасли культуры</t>
  </si>
  <si>
    <t>Дополнительное образование детей</t>
  </si>
  <si>
    <t>Тысяча кубических метров в сутки</t>
  </si>
  <si>
    <t>Реконструкция очистных сооружений в п. Суземка Суземского района Брянской области</t>
  </si>
  <si>
    <t>Суземское городское поселение Суземского муниципального района</t>
  </si>
  <si>
    <t>Строительство очистных сооружений в г. Севск Брянской области</t>
  </si>
  <si>
    <t>Севское городское поселение Севского муниципального района</t>
  </si>
  <si>
    <t>Строительство очистных сооружений в пос. Навля Навлинского района Брянской области (2 этап)</t>
  </si>
  <si>
    <t>Навлинское городское поселение Навлинского муниципального района</t>
  </si>
  <si>
    <t>Строительство очистных сооружений в г. Мглин Мглинского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</si>
  <si>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</si>
  <si>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пос. Локоть Брасовского района Брянской области</t>
  </si>
  <si>
    <t>Строительство очистных сооружений в г. Злынка Злынковского района Брянской области</t>
  </si>
  <si>
    <t>Злынковское городское поселение Злынковского муниципального района</t>
  </si>
  <si>
    <t>Строительство очистных сооружений в г. Дятьково Дятьковского района Брянской области</t>
  </si>
  <si>
    <t>Дятьковское городское поселение Дятьковского муниципального района</t>
  </si>
  <si>
    <t>Реконструкция очистных сооружений в г. Трубчевск</t>
  </si>
  <si>
    <t>Трубчевский муниципальный район</t>
  </si>
  <si>
    <t>Строительство очистных сооружений пос. Выгоничи Брянской области</t>
  </si>
  <si>
    <t>Строительство очистных сооружений в с. Глинищево  Брянского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</si>
  <si>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</si>
  <si>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и реконструкция объектов очистки сточных вод в населенных пунктах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</si>
  <si>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</si>
  <si>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Унечское городское поселение Унечского муниципального района</t>
  </si>
  <si>
    <t>Реконструкция водопроводной сети по ул. Красных Партизан в г. Сураж Брянской области</t>
  </si>
  <si>
    <t>Реконструкция системы водоснабжения по ул. Первомайской (от ул. Горожанской до ул. Некрасова) в п. Суземка Суземского  района Брянской области</t>
  </si>
  <si>
    <t>Реконструкция водопроводных сетей по ул. Щорса в пгт Погар Погарского района Брянской области</t>
  </si>
  <si>
    <t>Погарское городское поселение Погарского муниципального района</t>
  </si>
  <si>
    <t>Строительство системы водоснабжения в п. Локоть Брасовского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</si>
  <si>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</si>
  <si>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Реконструкция водопроводной сети в п. Житня Почепского района Брянской области</t>
  </si>
  <si>
    <t>Гордеевский муниципальный район</t>
  </si>
  <si>
    <t>Реконструкция системы водоснабжения в п. Деснянский Выгоничского района Брянской области</t>
  </si>
  <si>
    <t>Реконструкция сетей водоснабжения в н.п. Мишковка Стародубского муниципального округа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</si>
  <si>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</si>
  <si>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Городской округ город Клинцы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</si>
  <si>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</si>
  <si>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</si>
  <si>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</si>
  <si>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</si>
  <si>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Штука</t>
  </si>
  <si>
    <t>Модернизация оборудования на станции 2-го подъема воды в г. Унеча Унечского района Брянской области</t>
  </si>
  <si>
    <t>Реконструкция системы водоснабжения в г. Сураж Суражского района Брянской области</t>
  </si>
  <si>
    <t>Строительство системы водоснабжения в д.Стрелецкая Слобода Севского района Брянской области</t>
  </si>
  <si>
    <t>Реконструкция системы водоснабжения в н.п. Рогнедино Рогнединского района Брянской области</t>
  </si>
  <si>
    <t>Рогнединское городское поселение Рогнединского муниципального района</t>
  </si>
  <si>
    <t>Строительство артезианской скважины с разводящими сетями по ул. Ново-Полянская в г. Почепе Брянской области</t>
  </si>
  <si>
    <t>Почепское городское поселение Почепского муниципального района</t>
  </si>
  <si>
    <t>Реконструкция водопроводных сетей по ул. Жданова, Нижне-Ленинская, Луговая и Буденного в пгт Погар Погарского района Брянской области</t>
  </si>
  <si>
    <t>Строительство системы водоснабжения по ул. Фокина, ул. Урицкого, ул. Орловской ул. Кирова в п. Любохна Дятьковского района Брянской области</t>
  </si>
  <si>
    <t>Реконструкция системы водоснабжения в п.Любохна Дятьковского района Брянской области</t>
  </si>
  <si>
    <t>Любохонское городское поселение Дятьковского муниципального района</t>
  </si>
  <si>
    <t>Реконструкция системы водоснабжения в п. Локоть Брасовского района Брянской области</t>
  </si>
  <si>
    <t>Реконструкция системы водоснабжения в рп Комаричи Комаричского района Брянской области</t>
  </si>
  <si>
    <t>Комаричское городское поселение Комаричского муниципального района</t>
  </si>
  <si>
    <t>Реконструкция водоснабжения в рп Климово Климовского района Брянской области (2 очередь строительства)</t>
  </si>
  <si>
    <t>Климовское городское поселение Климовского муниципального района</t>
  </si>
  <si>
    <t>Строительство сетей водоснабжения в п. Клетня Клетнянского района Брянской области (2 очередь)</t>
  </si>
  <si>
    <t>Строительство сетей водоснабжения в п. Клетня Клетнянского района Брянской области (1 очередь)</t>
  </si>
  <si>
    <t>Клетнянское городское поселение Клетнянского муниципального района</t>
  </si>
  <si>
    <t>Реконструкция водозаборных сооружений в г. Дятьково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</si>
  <si>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</si>
  <si>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</si>
  <si>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Дубровское городское поселение Дубровского муниципального района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</si>
  <si>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</si>
  <si>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Бытошское городское поселение Дятьковского муниципального района</t>
  </si>
  <si>
    <t>Реконструкция водоснабжения в н.п. Староселье Унечского района Брянской области</t>
  </si>
  <si>
    <t>Реконструкция водопроводных сетей в н.п. Рохманово Унечского района Брянской области</t>
  </si>
  <si>
    <t>Строительство водоснабжения в н.п. Красновичи Унечского района Брянской области</t>
  </si>
  <si>
    <t>Реконструкция водоснабжения в н.п. Писаревка Унечского района Брянской области</t>
  </si>
  <si>
    <t>Реконструкция водоснабжения в н.п. Рюхов Унечского района Брянской области</t>
  </si>
  <si>
    <t>Строительство водоснабжения в н.п. Старая Гута Унечского района Брянской области</t>
  </si>
  <si>
    <t>Реконструкция водоснабжения в н.п. Брянкустичи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</si>
  <si>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</si>
  <si>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</si>
  <si>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</si>
  <si>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Строительство артезианской скважины в с. Нивное Суражского района Брянской области</t>
  </si>
  <si>
    <t>Суражский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</si>
  <si>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</si>
  <si>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Реконструкция системы водоснабжения по ул. Молодежная и ул. Хуторская в с. Павловичи Суземского района Брянской области</t>
  </si>
  <si>
    <t>Реконструкция системы водоснабжения в с. Погощь Суземского района Брянской области</t>
  </si>
  <si>
    <t>Реконструкция системы водоснабжения в с. Негино Суземского района Брянской области</t>
  </si>
  <si>
    <t>Реконструкция системы водоснабжения в с. Шведчики Севского района Брянской области</t>
  </si>
  <si>
    <t>Реконструкция системы водоснабжения в с. Сенное Севского района Брянской области</t>
  </si>
  <si>
    <t>Реконструкция системы водоснабжения в п. Косицы Севского района Брянской области</t>
  </si>
  <si>
    <t>Реконструкция системы водоснабжения в н.п. Снопоть Рогнединского района Брянской области</t>
  </si>
  <si>
    <t>Рогнединский муниципальный район</t>
  </si>
  <si>
    <t>Реконструкция водопроводной сети в с. Сетолово Почепского района Брянской области</t>
  </si>
  <si>
    <t>Реконструкция системы водоснабжения в с. Пашково Почепского района Брянской области</t>
  </si>
  <si>
    <t>Строительство водозаборного сооружения в с. Семцы Почепского района Брянской области</t>
  </si>
  <si>
    <t>Строительство водозаборного сооружения в с. Супрягино Почепского района Брянской области</t>
  </si>
  <si>
    <t>Строительство водозаборного сооружения с разводящими сетями в с. Витовка Почепского района Брянской области</t>
  </si>
  <si>
    <t>Строительство водозаборного сооружения с разводящими сетями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</si>
  <si>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</si>
  <si>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</si>
  <si>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</si>
  <si>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</si>
  <si>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водопроводной сети в н.п. Высокое Мглинского района Брянской области</t>
  </si>
  <si>
    <t>Реконструкция водопроводной сети в с.Новая Романовка Мглинского района Брянской области</t>
  </si>
  <si>
    <t>Мглинский муниципальный район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</si>
  <si>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</si>
  <si>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пгт Красная Гора Красногорского района Брянской области (1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</si>
  <si>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</si>
  <si>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артезианской скважины и водопроводной сети в с. Коржовка-Голубовка Клинцовского района Брянской области</t>
  </si>
  <si>
    <t>Реконструкция артскважины и водопроводной сети в с.Ущерпье Клинцовского района Брянской области</t>
  </si>
  <si>
    <t>Реконструкция системы водоснабжения в с. Смотрова Буда Клинцовского района Брянской области</t>
  </si>
  <si>
    <t>Реконструкция артскважины и водопроводной сети в п.Первое Мая Клинцовского района Брянской области</t>
  </si>
  <si>
    <t>Клинцовский муниципальный район</t>
  </si>
  <si>
    <t>Реконструкция водоснабжения в с. Сытая Буда Климовского района Брянской области</t>
  </si>
  <si>
    <t>Реконструкция водоснабжения в с. Сачковичи Климовского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</si>
  <si>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</si>
  <si>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Новые Юрковичи Климовского района Брянской области</t>
  </si>
  <si>
    <t>Реконструкция водоснабжения в с. Лакомая Буда Климовского района Брянской области</t>
  </si>
  <si>
    <t>Реконструкция водоснабжения в с. Кирилловка Климовского района Брянской области</t>
  </si>
  <si>
    <t>Реконструкция сетей водоснабжения в н.п.Семиричи Клетнянского района Брянской области</t>
  </si>
  <si>
    <t>Реконструкция водоснабжения в н.п.Николаевка Клетнянского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</si>
  <si>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</si>
  <si>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Реконструкция сетей водоснабжения в н.п.Харитоновка Клетнянского района Брянской области</t>
  </si>
  <si>
    <t>Реконструкция водоснабжения в н.п.Акуличи Клетнянского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</si>
  <si>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</si>
  <si>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водоснабжения в н.п.Новотроицкое Клетнянского района Брянской области</t>
  </si>
  <si>
    <t>Строительство водонапорной башни в с. Вельяминова Карачевского района Брянской области</t>
  </si>
  <si>
    <t>Строительство водопроводной сети по ул.Магистральная, ул.Молодежная, ул.Новая в д. Грибовы Дворы Карачевского района Брянской области</t>
  </si>
  <si>
    <t>Реконструкция системы водоснабжения в д. Кожановка Злынковского района Брянской области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</si>
  <si>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</si>
  <si>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</si>
  <si>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в с. Денисковичи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</si>
  <si>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</si>
  <si>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артезианской скважины в д. Карпиловка Злынковского района Брянской области</t>
  </si>
  <si>
    <t>Злынковский муниципальный район</t>
  </si>
  <si>
    <t>Строительство водоснабжения в н.п. Олсуфьево Жуковского района Брянской области (3-я очередь)</t>
  </si>
  <si>
    <t>Реконструкция системы водоснабжения в д.Слободище Дятьковского района Брянской области</t>
  </si>
  <si>
    <t>Реконструкция системы водоснабжения в д.Чернятичи Дятьковского района Брянской области</t>
  </si>
  <si>
    <t>Дятьковский муниципальный район</t>
  </si>
  <si>
    <t>Реконструкция системы водоснабжения в п.Серпеевский Дубровского района Брянской области</t>
  </si>
  <si>
    <t>Реконструкция системы водоснабжения в д.Пеклино Дубровского района Брянской области</t>
  </si>
  <si>
    <t>Реконструкция артезианской скважины и водонапорной башни в с.Рековичи Дубровского района Брянской области</t>
  </si>
  <si>
    <t>Дубровский муниципальный район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</si>
  <si>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</si>
  <si>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с. Творишино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</si>
  <si>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</si>
  <si>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</si>
  <si>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Строительство системы водоснабжения в п. Хутор-Бор Выгоничского района Брянской области</t>
  </si>
  <si>
    <t>Реконструкция водозаборного узла в с. Палужье Выгоничского района Брянской области</t>
  </si>
  <si>
    <t>Реконструкция системы водоснабжения в п. Новосёлки Брянского района Брянской области</t>
  </si>
  <si>
    <t>Реконструкция системы водоснабжения в с. Октябрьское Брянского района Брянской области</t>
  </si>
  <si>
    <t>Реконструкция системы водоснабжения в п. Путёвка Брянского района Брянской области</t>
  </si>
  <si>
    <t>Реконструкция системы водоснабжения в с. Веребск Брасовского района Брянской области</t>
  </si>
  <si>
    <t>Строительство водозаборного сооружения в п. Коммуна Брасовского района Брянской области</t>
  </si>
  <si>
    <t>Брасовский муниципальный район</t>
  </si>
  <si>
    <t>Строительство системы водоснабжения по ул. Сенная, пер. Сенной, ул. Дачная в г. Сельцо Брянской области</t>
  </si>
  <si>
    <t>Строительство сетей водоснабжения в юго-западной части города Сельцо Брянской области</t>
  </si>
  <si>
    <t>Строительство сетей водоснабжения в юго-восточной части города Сельцо Брянской области ( 1 этап)</t>
  </si>
  <si>
    <t>Строительство системы водоснабжения в микрорайоне Первомайский города Сельцо Брянской области</t>
  </si>
  <si>
    <t>Сельцовский городской округ</t>
  </si>
  <si>
    <t>Реконструкция системы водоснабжения в с. Верещаки Новозыбковского городского округа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</si>
  <si>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</si>
  <si>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</si>
  <si>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</si>
  <si>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</si>
  <si>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</si>
  <si>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</si>
  <si>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городского округа город Фокино (1-ая очередь)</t>
  </si>
  <si>
    <t>Строительство водонапорной башни в д. Прокоповка Стародубского района Брянской области</t>
  </si>
  <si>
    <t>Реконструкция системы водоснабжения в с. Сергеевск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</si>
  <si>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</si>
  <si>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</si>
  <si>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Бордовичских водозаборных сооружений в г. Брянске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</si>
  <si>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</si>
  <si>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</si>
  <si>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Водозаборное сооружение "Деснинский" по адресу: г. Брянск, Бежицкий район, ул. Камозина, о/д 29</t>
  </si>
  <si>
    <t>Водозаборное сооружение на территории технологического комплекса "Тимоновский" по адресу: Брянская область, Брянский район, с. Супонево, ул. Московская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</si>
  <si>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</si>
  <si>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</si>
  <si>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</si>
  <si>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</si>
  <si>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Реконструкция подъезда к цеху по переработке КРС от км 39+600 (справа) автомобильной дороги "Брянск-Новозыбков" на участке км 0+710 - км 1+941 в Выгоничском районе Брянской области</t>
  </si>
  <si>
    <t>R5760</t>
  </si>
  <si>
    <t>817</t>
  </si>
  <si>
    <t>Z4</t>
  </si>
  <si>
    <t>Строительство объекта "Школа-сад филиала МБОУ "Малополпинская СОШ" Брянского района с. Журиничи Брянского района Брянской области"</t>
  </si>
  <si>
    <t>Обеспечение комплексного развития сельских территорий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</si>
  <si>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</si>
  <si>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</si>
  <si>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Департамент сельского хозяйства Брянской области</t>
  </si>
  <si>
    <t>Z1</t>
  </si>
  <si>
    <t>Микрорайон компактной жилищной застройки в н.п. Десятуха Стародубского района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</si>
  <si>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</si>
  <si>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Перечень 
 объектов  капитальных вложений муниципальной  собственности региональной адресной инвестиционной программы на 2022 - 2024 годы</t>
  </si>
  <si>
    <t>Наименование муниципального образования; объекта</t>
  </si>
  <si>
    <t>Проект</t>
  </si>
  <si>
    <t>Перечень 
объектов недвижимого имущества региональной адресной инвестиционной программы на 2022 - 2024  годы, приобретаемого в муниципальную собственность Брянской области</t>
  </si>
  <si>
    <t>Нераспределенные средства</t>
  </si>
  <si>
    <t xml:space="preserve">Брасовский муниципальный район </t>
  </si>
  <si>
    <t xml:space="preserve">Выгоничский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</si>
  <si>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</si>
  <si>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</si>
  <si>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Климовский муниципальный район </t>
  </si>
  <si>
    <t xml:space="preserve">Комаричский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</si>
  <si>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</si>
  <si>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</si>
  <si>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Суземский муниципальный район </t>
  </si>
  <si>
    <t xml:space="preserve">Унечский муниципальный район </t>
  </si>
  <si>
    <t>Директор департамента строительства Брянской области</t>
  </si>
  <si>
    <t>Е.Н. Захаренко</t>
  </si>
  <si>
    <t>СОГЛАСОВАНО:</t>
  </si>
  <si>
    <t>Врио заместителя Губернатора Брянской области</t>
  </si>
  <si>
    <t>Исп. Бобаков Д.А.</t>
  </si>
  <si>
    <t>Тел. 77-01-70 доб. 254</t>
  </si>
  <si>
    <t>Н.К. Симоненко</t>
  </si>
  <si>
    <t>422.00</t>
  </si>
  <si>
    <t>Автодорога по ул. Счастливой (от ул. Объездной до ул. Советской) в Советском районе г. Брянска</t>
  </si>
  <si>
    <t>700.00</t>
  </si>
  <si>
    <t>837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</si>
  <si>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</si>
  <si>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</si>
  <si>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№3). Корректировка проекта</t>
  </si>
  <si>
    <t>ТСЭ</t>
  </si>
  <si>
    <t>СЭ</t>
  </si>
  <si>
    <t>Технологический комплекс КНС РНС Брянск-1 в Володарском районе г. Брянска. Напорный канализационный коллектор. Переход через р. Десна (дюкер) ⌀ 600 мм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</si>
  <si>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</si>
  <si>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Развитие и совершенствование сети автомобильных дорог общего пользования регионального значения</t>
  </si>
  <si>
    <t>Культурно-досуговый Центр в г. Севске Брянской области</t>
  </si>
  <si>
    <t>Приложение 1
к постановлению Правительства Брянской области 
от 20 декабря 2021 года № 570-п</t>
  </si>
  <si>
    <t>Приложение 2
к постановлению Правительства Брянской области 
от 20 декабря 2021 года № 570-п</t>
  </si>
  <si>
    <t>Приложение 3
к постановлению Правительства Брянской области 
от 20 декабря 2021 года № 570-п</t>
  </si>
  <si>
    <t>Приложение 4
к постановлению Правительства Брянской области 
от 20 декабря 2021 года № 570-п</t>
  </si>
  <si>
    <t>Дворец зимних видов спорта в Фокинском районе города Брянска</t>
  </si>
  <si>
    <t>Офис врача общей практики н.п. Бордовичи Бежицкого района г. Брянска (ПИР)</t>
  </si>
  <si>
    <t>Диспансерное отделение психиатрической больницы с амбулаторным медико-реабилитационным отделением (ПИР)</t>
  </si>
  <si>
    <t>Реконструкция системы водоснабжения в д. Мальтина Карачевского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</si>
  <si>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</si>
  <si>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Строительство автомобильной дороги - защитной дамбы Брянск 1 - Брянск 2 г. Брянска (1 этап). (ПК17+00-ПК47+60)</t>
  </si>
  <si>
    <t>P2</t>
  </si>
  <si>
    <t>Региональный проект "Содействие занятости (Брянская область)"</t>
  </si>
  <si>
    <t>Детский сад на 200 мест, из них 120 мест для детей в возрасте от 1,5 до 3 лет в г. Почепе Брянской области</t>
  </si>
  <si>
    <t>Здание для мирового судьи судебного участка № 54 Суземского судебного района Брянской области</t>
  </si>
  <si>
    <t>28.00</t>
  </si>
  <si>
    <t>Газификация ФАП н.п.Пролысово Навлинского района Брянской области</t>
  </si>
  <si>
    <t>Газификация ФАП н.п.Несвоевка г. Новозыбкова</t>
  </si>
  <si>
    <t>Лечебный корпус городской больницы №4 по ул. Бежицкой в Советском районе г. Брянска</t>
  </si>
  <si>
    <t>48.00</t>
  </si>
  <si>
    <t>24.00</t>
  </si>
  <si>
    <t>Спортивно-оздоровительный комплекс в п.Локоть Брасовского района Брянской области</t>
  </si>
  <si>
    <t>200</t>
  </si>
  <si>
    <t>Обеспечение устойчивой работы и развития международного аэропорта "Брянск"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</si>
  <si>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</si>
  <si>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</si>
  <si>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Аэровокзальный комплекс Международный аэропорт "Брянск"</t>
  </si>
  <si>
    <t>Тысяча квадратных метров</t>
  </si>
  <si>
    <t>1529.40</t>
  </si>
  <si>
    <t>Реализация региональных проектов модернизации первичного звена здравоохранения</t>
  </si>
  <si>
    <t>N9</t>
  </si>
  <si>
    <t>53650</t>
  </si>
  <si>
    <t>Региональный проект "Модернизация первичного звена здравоохранения (Брянская область)"</t>
  </si>
  <si>
    <t>Организация оказания ритуальных услуг</t>
  </si>
  <si>
    <t>Благоустройство</t>
  </si>
  <si>
    <t>Строительство крематория в г. Брянске</t>
  </si>
  <si>
    <t>Офис врача общей практики в микрорайоне Первомайское г. Сельцо Брянской области</t>
  </si>
  <si>
    <t>50</t>
  </si>
  <si>
    <t>Посещение в день</t>
  </si>
  <si>
    <t>Строительство детского сада в г. Злынка</t>
  </si>
  <si>
    <t>Реконструкция сетей водоснабжения в н.п. Логоватое Стародубского района I этап</t>
  </si>
  <si>
    <t>Строительство водопроводной сети ул.Степной д.Хохловка Карачевского района Брянской области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</si>
  <si>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</si>
  <si>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</si>
  <si>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«Первомайская».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</si>
  <si>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90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</si>
  <si>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</si>
  <si>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</si>
  <si>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Спортивно-оздоровительный комплекс в Бежицком районе г.Брянска</t>
  </si>
  <si>
    <t>72</t>
  </si>
  <si>
    <t>120</t>
  </si>
  <si>
    <t>Дворец спорта, г. Дятьково Брянской области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</si>
  <si>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</si>
  <si>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Здание для мировых судей судебных участков № 52-53 Стародубского судебного района Брянской области</t>
  </si>
  <si>
    <t>Строительство блочно-модульной котельной в п. Санаторий Снежка Брянского района Брянской области</t>
  </si>
  <si>
    <t>Строительство очистных сооружений в г. Почеп Почепского района</t>
  </si>
  <si>
    <t>Водозаборное сооружение на территории технологического комплекса «Дзержинский» по адресу: г.Брянск, Фокинский район, ул. Дзержинского, д. 11В</t>
  </si>
  <si>
    <t>Реконструкция системы водоснабжения в г.Карачеве Карачевского района Брянской области</t>
  </si>
  <si>
    <t>2021</t>
  </si>
  <si>
    <t>Кремации в сутки</t>
  </si>
  <si>
    <t>98003</t>
  </si>
  <si>
    <t>13200</t>
  </si>
  <si>
    <t>Строительство тяговой подстанции и кабельных линий энергохозяйства МУП «Брянское троллейбусное управление» г. Брянска (в том числе проектно-сметная документация)</t>
  </si>
  <si>
    <t>2880</t>
  </si>
  <si>
    <t>Реконструкция здания корпуса № 1 под спальный корпус Сельцовского психоневрологического интерната (ПИР)</t>
  </si>
  <si>
    <t>R6350</t>
  </si>
  <si>
    <t>Реализация проектов комплексного развития сельских территорий федерального проекта «Современный облик сельских территорий» за счет средств резервного фонда Правительства Российской Федерации</t>
  </si>
  <si>
    <t>Строительство улично-дорожной сети в микрорайоне по ул. Флотской в Бежицком районе города Брянска</t>
  </si>
  <si>
    <t>Водоснабжение по ул. Комарова в г. Унеча Брянской области</t>
  </si>
  <si>
    <t>Наружные сети канализации по ул. Комарова в г. Унеча Брянской области</t>
  </si>
  <si>
    <t>минус здания в Выгоничском и Севском районах</t>
  </si>
  <si>
    <t>Строительство автомобильной дороги от трассы М3 "Украина" - до н.п. Лесное  Брянский район Брянской области</t>
  </si>
  <si>
    <t>Строительство теплотрассы для МКД по ул. Комарова в г. Унеча Брянской области</t>
  </si>
  <si>
    <t>Субсидии на софинансирование объектов капитальных вложений в объекты государственной (муниципальной) собственности</t>
  </si>
  <si>
    <t xml:space="preserve">Кубический метр </t>
  </si>
  <si>
    <t>Реконструкция системы водоснабжения в г. Новозыбкове Новозыбковского городского округа Брянской области (1 этап)</t>
  </si>
  <si>
    <t xml:space="preserve">Реконструкция водозаборного сооружения в с. Супонево "Сельстрой" Брянского района Брянской области </t>
  </si>
  <si>
    <t>Строительство водозабора в д. Никольская Слобода Жуковского муниципального округа Брянской области</t>
  </si>
  <si>
    <t>Государственный заказчик: Государственное учреждение здравоохранения "Брянская областная детская больница"</t>
  </si>
  <si>
    <t>Жилые помещение (квартира 2-комн.)</t>
  </si>
  <si>
    <t>кв.м.</t>
  </si>
  <si>
    <t>Жилые помещение (квартира 3-комн.)</t>
  </si>
  <si>
    <t>Государственный заказчик: Государственное учреждение здравоохранения "Брянская городская детская больница №1"</t>
  </si>
  <si>
    <t>Государственный заказчик: Государственное учреждение здравоохранения "Брянский областной противотуберкулезный диспансер"</t>
  </si>
  <si>
    <t>Государственный заказчик: Государственное учреждение здравоохранения "Брянская областная больница №1"</t>
  </si>
  <si>
    <t>Жилые помещение (квартира 1-комн.)</t>
  </si>
  <si>
    <t>Государственный заказчик: Государственное учреждение здравоохранения "Брянский областной кардиологический диспансер"</t>
  </si>
  <si>
    <t>Государственный заказчик: Государственное учреждение здравоохранения "Брянский областной онкологический диспансер"</t>
  </si>
  <si>
    <t>Государственный заказчик: Государственное учреждение здравоохранения "Брянская областная психиатрическая больница №1"</t>
  </si>
  <si>
    <t>Государственный заказчик: Государственное учреждение здравоохранения "Брянский областной центр охраны здоровья семьи и репродукции""</t>
  </si>
  <si>
    <t>Государственный заказчик: Государственное учреждение здравоохранения "Брянская городская больница №1"</t>
  </si>
  <si>
    <t>Государственный заказчик: Государственное учреждение здравоохранения "Брянская городская больница №4"</t>
  </si>
  <si>
    <t>Государственный заказчик: Государственное учреждение здравоохранения "Брянская городская детская поликлиника №2"</t>
  </si>
  <si>
    <t>Государственный заказчик: Государственное учреждение здравоохранения "Брянская городская поликлиника №1"</t>
  </si>
  <si>
    <t>Строительство канализационных сетей н.п. Комаричи (1 очередь строительства 2 этап)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</si>
  <si>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</si>
  <si>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</si>
  <si>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Москву) в двухтрубном исполнении D 500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</si>
  <si>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</si>
  <si>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</si>
  <si>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железной дорогой D 800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</si>
  <si>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</si>
  <si>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Реконструкция системы водоснабжения в д. Колтово-Меркульево Брянского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</si>
  <si>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</si>
  <si>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</si>
  <si>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тяговых подстанций энергохозяйства МУП «Брянское троллейбусное управление» г. Брянска (в том числе проектно-сметная документация)</t>
  </si>
  <si>
    <t>Создание новых мест в общеобразовательных организациях за счет средств резервного фонда Правительства Российской Федерации</t>
  </si>
  <si>
    <t>5520F</t>
  </si>
  <si>
    <t>R372F</t>
  </si>
  <si>
    <t>5389F</t>
  </si>
  <si>
    <t>Земельный участок из земель сельскохозяйственного назначения площадью 111 200 кв. м с кадастровым номером 32:25:0210101:186, расположенный по адресу: Брянская область, Суражский  район, колхоз "Западный", поле № 5 третьего севооборота на уч. № 25, примерно в 600 м севернее н.п. Гудовка</t>
  </si>
  <si>
    <t>Жилое помещение (квартира 1-комн.)</t>
  </si>
  <si>
    <t>Жилое помещение (квартира 2-комн.)</t>
  </si>
  <si>
    <t>Государственный заказчик: Государственное автономное учреждение культуры «Брянский областной театр юного зрителя»</t>
  </si>
  <si>
    <t>Государственный заказчик: Государственное автономное учреждение культуры «Брянский областной ордена Трудового Красного Знамени театр драмы имени А.К. Толстого»</t>
  </si>
  <si>
    <t>Департамент физической культуры и спорта Брянской области</t>
  </si>
  <si>
    <t xml:space="preserve">Жилое помещение (квартира 1-комн.)  
 г. Брянск                                     </t>
  </si>
  <si>
    <t>Нераспределенный средства</t>
  </si>
  <si>
    <t xml:space="preserve">Жилое помещение (квартира 2-комн.)  
 г. Брянск                                     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</si>
  <si>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</si>
  <si>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Государственный заказчик: Государственное автономное учреждение «Спортивный клуб «Брянск»</t>
  </si>
  <si>
    <t xml:space="preserve">Государственный заказчик: Государственное автономное учреждение «Теннисный центр» </t>
  </si>
  <si>
    <t>Жилое помещение (квартира 2-комн.) г. Клинцы</t>
  </si>
  <si>
    <t>Региональный проект "Современный облик сельских территорий (Брянская область)"</t>
  </si>
  <si>
    <t>R635F</t>
  </si>
  <si>
    <t>Развитие инфраструктуры дорожного хозяйства за счет средств резервного фонда Правительства Российской Федерации</t>
  </si>
  <si>
    <t>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</si>
  <si>
    <t>Развитие транспортной инфраструктуры на сельских территориях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</si>
</sst>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7" fillId="0" borderId="0">
      <alignment vertical="top" wrapText="1"/>
    </xf>
  </cellStyleXfs>
  <cellXfs count="176">
    <xf numFmtId="0" fontId="0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4" fontId="7" fillId="0" borderId="0" xfId="1" applyNumberFormat="1" applyFont="1" applyFill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0" fontId="8" fillId="2" borderId="0" xfId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/>
    </xf>
    <xf numFmtId="0" fontId="11" fillId="2" borderId="0" xfId="0" applyFont="1" applyFill="1" applyAlignment="1">
      <alignment vertical="top" wrapText="1"/>
    </xf>
    <xf numFmtId="0" fontId="7" fillId="3" borderId="0" xfId="1" applyFont="1" applyFill="1" applyAlignment="1">
      <alignment vertical="top" wrapText="1"/>
    </xf>
    <xf numFmtId="49" fontId="7" fillId="2" borderId="1" xfId="1" applyNumberFormat="1" applyFont="1" applyFill="1" applyBorder="1" applyAlignment="1">
      <alignment vertical="top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" fontId="8" fillId="2" borderId="3" xfId="1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right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" fontId="15" fillId="3" borderId="0" xfId="1" applyNumberFormat="1" applyFont="1" applyFill="1" applyAlignment="1">
      <alignment horizontal="center" vertical="center" wrapText="1"/>
    </xf>
    <xf numFmtId="4" fontId="15" fillId="2" borderId="0" xfId="1" applyNumberFormat="1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9" fillId="3" borderId="0" xfId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4" fontId="2" fillId="2" borderId="2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center" wrapText="1"/>
    </xf>
    <xf numFmtId="4" fontId="14" fillId="2" borderId="1" xfId="1" applyNumberFormat="1" applyFont="1" applyFill="1" applyBorder="1" applyAlignment="1">
      <alignment horizontal="right" vertical="center" wrapText="1"/>
    </xf>
    <xf numFmtId="4" fontId="8" fillId="3" borderId="1" xfId="1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4" fontId="16" fillId="2" borderId="0" xfId="1" applyNumberFormat="1" applyFont="1" applyFill="1" applyAlignment="1">
      <alignment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top" wrapText="1"/>
    </xf>
    <xf numFmtId="4" fontId="5" fillId="3" borderId="1" xfId="1" applyNumberFormat="1" applyFont="1" applyFill="1" applyBorder="1" applyAlignment="1">
      <alignment horizontal="righ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top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vertical="top" wrapText="1"/>
    </xf>
    <xf numFmtId="49" fontId="7" fillId="2" borderId="0" xfId="1" applyNumberFormat="1" applyFont="1" applyFill="1" applyAlignment="1">
      <alignment vertical="top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6" fillId="0" borderId="0" xfId="1" applyNumberFormat="1" applyFont="1" applyFill="1" applyAlignment="1">
      <alignment vertical="top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view="pageBreakPreview" topLeftCell="A135" zoomScale="80" zoomScaleNormal="100" zoomScaleSheetLayoutView="80" workbookViewId="0">
      <selection activeCell="N37" sqref="N37"/>
    </sheetView>
  </sheetViews>
  <sheetFormatPr defaultRowHeight="12.75" x14ac:dyDescent="0.2"/>
  <cols>
    <col min="1" max="1" width="49.1640625" style="5" customWidth="1"/>
    <col min="2" max="2" width="5.6640625" style="5" customWidth="1"/>
    <col min="3" max="3" width="8.5" style="5" customWidth="1"/>
    <col min="4" max="4" width="6.33203125" style="5" customWidth="1"/>
    <col min="5" max="5" width="7.83203125" style="5" bestFit="1" customWidth="1"/>
    <col min="6" max="6" width="5.1640625" style="5" customWidth="1"/>
    <col min="7" max="7" width="4.1640625" style="5" customWidth="1"/>
    <col min="8" max="8" width="8.5" style="5" bestFit="1" customWidth="1"/>
    <col min="9" max="9" width="7.1640625" style="5" customWidth="1"/>
    <col min="10" max="10" width="13.5" style="5" customWidth="1"/>
    <col min="11" max="11" width="9.83203125" style="5" customWidth="1"/>
    <col min="12" max="12" width="9.33203125" style="5" customWidth="1"/>
    <col min="13" max="14" width="21.83203125" style="5" bestFit="1" customWidth="1"/>
    <col min="15" max="15" width="24.1640625" style="5" bestFit="1" customWidth="1"/>
    <col min="16" max="18" width="19.1640625" bestFit="1" customWidth="1"/>
  </cols>
  <sheetData>
    <row r="1" spans="1:18" ht="48.75" hidden="1" customHeight="1" x14ac:dyDescent="0.2">
      <c r="A1" s="75" t="s">
        <v>0</v>
      </c>
      <c r="B1" s="75" t="s">
        <v>0</v>
      </c>
      <c r="C1" s="75" t="s">
        <v>0</v>
      </c>
      <c r="D1" s="75" t="s">
        <v>0</v>
      </c>
      <c r="E1" s="75" t="s">
        <v>0</v>
      </c>
      <c r="F1" s="75" t="s">
        <v>0</v>
      </c>
      <c r="G1" s="122" t="s">
        <v>0</v>
      </c>
      <c r="H1" s="122" t="s">
        <v>0</v>
      </c>
      <c r="I1" s="122" t="s">
        <v>0</v>
      </c>
      <c r="J1" s="168" t="s">
        <v>551</v>
      </c>
      <c r="K1" s="168"/>
      <c r="L1" s="168"/>
      <c r="M1" s="168"/>
      <c r="N1" s="168"/>
      <c r="O1" s="168"/>
    </row>
    <row r="2" spans="1:18" ht="7.5" customHeight="1" x14ac:dyDescent="0.2">
      <c r="A2" s="75"/>
      <c r="B2" s="75"/>
      <c r="C2" s="75"/>
      <c r="D2" s="75"/>
      <c r="E2" s="75"/>
      <c r="F2" s="75"/>
      <c r="G2" s="122"/>
      <c r="H2" s="122"/>
      <c r="I2" s="122"/>
      <c r="J2" s="122"/>
      <c r="K2" s="122"/>
      <c r="L2" s="122"/>
      <c r="M2" s="122"/>
      <c r="N2" s="122"/>
      <c r="O2" s="122"/>
    </row>
    <row r="3" spans="1:18" ht="30.75" customHeight="1" x14ac:dyDescent="0.2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8" ht="15" customHeight="1" x14ac:dyDescent="0.2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8" ht="48" customHeight="1" x14ac:dyDescent="0.2">
      <c r="A5" s="38" t="s">
        <v>219</v>
      </c>
      <c r="B5" s="38" t="s">
        <v>3</v>
      </c>
      <c r="C5" s="38" t="s">
        <v>545</v>
      </c>
      <c r="D5" s="38" t="s">
        <v>546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13" t="s">
        <v>9</v>
      </c>
      <c r="K5" s="13" t="s">
        <v>10</v>
      </c>
      <c r="L5" s="13" t="s">
        <v>11</v>
      </c>
      <c r="M5" s="38" t="s">
        <v>12</v>
      </c>
      <c r="N5" s="38" t="s">
        <v>13</v>
      </c>
      <c r="O5" s="38" t="s">
        <v>14</v>
      </c>
    </row>
    <row r="6" spans="1:18" ht="14.45" customHeight="1" x14ac:dyDescent="0.2">
      <c r="A6" s="38" t="s">
        <v>15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</row>
    <row r="7" spans="1:18" ht="15.75" x14ac:dyDescent="0.2">
      <c r="A7" s="1" t="s">
        <v>30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4">
        <f>M8+M18+M28+M43+M87+M112+M122+M146+M159+M174+M187</f>
        <v>3364738136.6999998</v>
      </c>
      <c r="N7" s="4">
        <f>N8+N18+N28+N43+N87+N112+N122+N146+N159+N174+N187</f>
        <v>4807737493.3800001</v>
      </c>
      <c r="O7" s="4">
        <f>O8+O18+O28+O43+O87+O112+O122+O146+O159+O174+O187</f>
        <v>2439885706.98</v>
      </c>
      <c r="P7" s="14">
        <f>M7+'Недвижимость гос'!M7</f>
        <v>3803257036.6999998</v>
      </c>
      <c r="Q7" s="14">
        <f>N7+'Недвижимость гос'!N7</f>
        <v>5023277493.3800001</v>
      </c>
      <c r="R7" s="14">
        <f>O7+'Недвижимость гос'!O7</f>
        <v>2605123614.5</v>
      </c>
    </row>
    <row r="8" spans="1:18" ht="141.75" x14ac:dyDescent="0.2">
      <c r="A8" s="1" t="s">
        <v>31</v>
      </c>
      <c r="B8" s="2" t="s">
        <v>32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4">
        <f t="shared" ref="M8:M16" si="0">M9</f>
        <v>700000</v>
      </c>
      <c r="N8" s="4">
        <f t="shared" ref="N8:O16" si="1">N9</f>
        <v>0</v>
      </c>
      <c r="O8" s="4">
        <f t="shared" si="1"/>
        <v>0</v>
      </c>
      <c r="P8">
        <v>4446270017.3000002</v>
      </c>
    </row>
    <row r="9" spans="1:18" ht="31.5" x14ac:dyDescent="0.2">
      <c r="A9" s="1" t="s">
        <v>33</v>
      </c>
      <c r="B9" s="2" t="s">
        <v>32</v>
      </c>
      <c r="C9" s="2" t="s">
        <v>18</v>
      </c>
      <c r="D9" s="2" t="s">
        <v>0</v>
      </c>
      <c r="E9" s="2" t="s">
        <v>0</v>
      </c>
      <c r="F9" s="2" t="s">
        <v>0</v>
      </c>
      <c r="G9" s="2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>
        <f t="shared" si="0"/>
        <v>700000</v>
      </c>
      <c r="N9" s="4">
        <f t="shared" si="1"/>
        <v>0</v>
      </c>
      <c r="O9" s="4">
        <f t="shared" si="1"/>
        <v>0</v>
      </c>
    </row>
    <row r="10" spans="1:18" ht="126" x14ac:dyDescent="0.2">
      <c r="A10" s="1" t="s">
        <v>34</v>
      </c>
      <c r="B10" s="2" t="s">
        <v>32</v>
      </c>
      <c r="C10" s="2" t="s">
        <v>18</v>
      </c>
      <c r="D10" s="2" t="s">
        <v>32</v>
      </c>
      <c r="E10" s="2" t="s">
        <v>0</v>
      </c>
      <c r="F10" s="2" t="s">
        <v>0</v>
      </c>
      <c r="G10" s="2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4">
        <f t="shared" si="0"/>
        <v>700000</v>
      </c>
      <c r="N10" s="4">
        <f t="shared" si="1"/>
        <v>0</v>
      </c>
      <c r="O10" s="4">
        <f t="shared" si="1"/>
        <v>0</v>
      </c>
    </row>
    <row r="11" spans="1:18" ht="31.5" x14ac:dyDescent="0.2">
      <c r="A11" s="1" t="s">
        <v>35</v>
      </c>
      <c r="B11" s="2" t="s">
        <v>32</v>
      </c>
      <c r="C11" s="2" t="s">
        <v>18</v>
      </c>
      <c r="D11" s="2" t="s">
        <v>32</v>
      </c>
      <c r="E11" s="2" t="s">
        <v>36</v>
      </c>
      <c r="F11" s="2" t="s">
        <v>0</v>
      </c>
      <c r="G11" s="2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4">
        <f t="shared" si="0"/>
        <v>700000</v>
      </c>
      <c r="N11" s="4">
        <f t="shared" si="1"/>
        <v>0</v>
      </c>
      <c r="O11" s="4">
        <f t="shared" si="1"/>
        <v>0</v>
      </c>
    </row>
    <row r="12" spans="1:18" ht="78.75" x14ac:dyDescent="0.2">
      <c r="A12" s="1" t="s">
        <v>37</v>
      </c>
      <c r="B12" s="2" t="s">
        <v>32</v>
      </c>
      <c r="C12" s="2" t="s">
        <v>18</v>
      </c>
      <c r="D12" s="2" t="s">
        <v>32</v>
      </c>
      <c r="E12" s="2" t="s">
        <v>36</v>
      </c>
      <c r="F12" s="2" t="s">
        <v>0</v>
      </c>
      <c r="G12" s="2" t="s">
        <v>0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4">
        <f t="shared" si="0"/>
        <v>700000</v>
      </c>
      <c r="N12" s="4">
        <f t="shared" si="1"/>
        <v>0</v>
      </c>
      <c r="O12" s="4">
        <f t="shared" si="1"/>
        <v>0</v>
      </c>
    </row>
    <row r="13" spans="1:18" ht="31.5" x14ac:dyDescent="0.2">
      <c r="A13" s="6" t="s">
        <v>38</v>
      </c>
      <c r="B13" s="2" t="s">
        <v>32</v>
      </c>
      <c r="C13" s="2" t="s">
        <v>18</v>
      </c>
      <c r="D13" s="2" t="s">
        <v>32</v>
      </c>
      <c r="E13" s="2" t="s">
        <v>36</v>
      </c>
      <c r="F13" s="2" t="s">
        <v>39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4">
        <f t="shared" si="0"/>
        <v>700000</v>
      </c>
      <c r="N13" s="4">
        <f t="shared" si="1"/>
        <v>0</v>
      </c>
      <c r="O13" s="4">
        <f t="shared" si="1"/>
        <v>0</v>
      </c>
    </row>
    <row r="14" spans="1:18" ht="63" x14ac:dyDescent="0.2">
      <c r="A14" s="6" t="s">
        <v>40</v>
      </c>
      <c r="B14" s="2" t="s">
        <v>32</v>
      </c>
      <c r="C14" s="2" t="s">
        <v>18</v>
      </c>
      <c r="D14" s="2" t="s">
        <v>32</v>
      </c>
      <c r="E14" s="2" t="s">
        <v>36</v>
      </c>
      <c r="F14" s="2" t="s">
        <v>39</v>
      </c>
      <c r="G14" s="2" t="s">
        <v>41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4">
        <f t="shared" si="0"/>
        <v>700000</v>
      </c>
      <c r="N14" s="4">
        <f t="shared" si="1"/>
        <v>0</v>
      </c>
      <c r="O14" s="4">
        <f t="shared" si="1"/>
        <v>0</v>
      </c>
    </row>
    <row r="15" spans="1:18" ht="47.25" x14ac:dyDescent="0.2">
      <c r="A15" s="1" t="s">
        <v>42</v>
      </c>
      <c r="B15" s="2" t="s">
        <v>32</v>
      </c>
      <c r="C15" s="2" t="s">
        <v>18</v>
      </c>
      <c r="D15" s="2" t="s">
        <v>32</v>
      </c>
      <c r="E15" s="2" t="s">
        <v>36</v>
      </c>
      <c r="F15" s="2" t="s">
        <v>39</v>
      </c>
      <c r="G15" s="2" t="s">
        <v>41</v>
      </c>
      <c r="H15" s="2" t="s">
        <v>43</v>
      </c>
      <c r="I15" s="3" t="s">
        <v>0</v>
      </c>
      <c r="J15" s="3" t="s">
        <v>0</v>
      </c>
      <c r="K15" s="3" t="s">
        <v>0</v>
      </c>
      <c r="L15" s="3" t="s">
        <v>0</v>
      </c>
      <c r="M15" s="4">
        <f t="shared" si="0"/>
        <v>700000</v>
      </c>
      <c r="N15" s="4">
        <f t="shared" si="1"/>
        <v>0</v>
      </c>
      <c r="O15" s="4">
        <f t="shared" si="1"/>
        <v>0</v>
      </c>
    </row>
    <row r="16" spans="1:18" ht="63" x14ac:dyDescent="0.2">
      <c r="A16" s="1" t="s">
        <v>44</v>
      </c>
      <c r="B16" s="2" t="s">
        <v>32</v>
      </c>
      <c r="C16" s="2" t="s">
        <v>18</v>
      </c>
      <c r="D16" s="2" t="s">
        <v>32</v>
      </c>
      <c r="E16" s="2" t="s">
        <v>36</v>
      </c>
      <c r="F16" s="2" t="s">
        <v>39</v>
      </c>
      <c r="G16" s="2" t="s">
        <v>41</v>
      </c>
      <c r="H16" s="2" t="s">
        <v>43</v>
      </c>
      <c r="I16" s="2" t="s">
        <v>45</v>
      </c>
      <c r="J16" s="2" t="s">
        <v>0</v>
      </c>
      <c r="K16" s="2" t="s">
        <v>0</v>
      </c>
      <c r="L16" s="2" t="s">
        <v>0</v>
      </c>
      <c r="M16" s="4">
        <f t="shared" si="0"/>
        <v>700000</v>
      </c>
      <c r="N16" s="4">
        <f t="shared" si="1"/>
        <v>0</v>
      </c>
      <c r="O16" s="4">
        <f t="shared" si="1"/>
        <v>0</v>
      </c>
    </row>
    <row r="17" spans="1:15" ht="63" x14ac:dyDescent="0.2">
      <c r="A17" s="11" t="s">
        <v>46</v>
      </c>
      <c r="B17" s="8" t="s">
        <v>32</v>
      </c>
      <c r="C17" s="8" t="s">
        <v>18</v>
      </c>
      <c r="D17" s="8" t="s">
        <v>32</v>
      </c>
      <c r="E17" s="8" t="s">
        <v>36</v>
      </c>
      <c r="F17" s="8" t="s">
        <v>39</v>
      </c>
      <c r="G17" s="8" t="s">
        <v>41</v>
      </c>
      <c r="H17" s="8" t="s">
        <v>43</v>
      </c>
      <c r="I17" s="8" t="s">
        <v>45</v>
      </c>
      <c r="J17" s="9" t="s">
        <v>155</v>
      </c>
      <c r="K17" s="9" t="s">
        <v>48</v>
      </c>
      <c r="L17" s="9" t="s">
        <v>49</v>
      </c>
      <c r="M17" s="10">
        <f>92000000+29956896.65-121256896.65</f>
        <v>700000</v>
      </c>
      <c r="N17" s="10">
        <v>0</v>
      </c>
      <c r="O17" s="10">
        <v>0</v>
      </c>
    </row>
    <row r="18" spans="1:15" ht="31.5" x14ac:dyDescent="0.2">
      <c r="A18" s="1" t="s">
        <v>50</v>
      </c>
      <c r="B18" s="2" t="s">
        <v>51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4">
        <f t="shared" ref="M18:M26" si="2">M19</f>
        <v>0</v>
      </c>
      <c r="N18" s="4">
        <f t="shared" ref="N18:O26" si="3">N19</f>
        <v>47400000</v>
      </c>
      <c r="O18" s="4">
        <f t="shared" si="3"/>
        <v>0</v>
      </c>
    </row>
    <row r="19" spans="1:15" ht="31.5" x14ac:dyDescent="0.2">
      <c r="A19" s="72" t="s">
        <v>220</v>
      </c>
      <c r="B19" s="2" t="s">
        <v>51</v>
      </c>
      <c r="C19" s="2" t="s">
        <v>16</v>
      </c>
      <c r="D19" s="2" t="s">
        <v>0</v>
      </c>
      <c r="E19" s="2" t="s">
        <v>0</v>
      </c>
      <c r="F19" s="2" t="s">
        <v>0</v>
      </c>
      <c r="G19" s="2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4">
        <f t="shared" si="2"/>
        <v>0</v>
      </c>
      <c r="N19" s="4">
        <f t="shared" si="3"/>
        <v>47400000</v>
      </c>
      <c r="O19" s="4">
        <f t="shared" si="3"/>
        <v>0</v>
      </c>
    </row>
    <row r="20" spans="1:15" ht="47.25" x14ac:dyDescent="0.2">
      <c r="A20" s="1" t="s">
        <v>52</v>
      </c>
      <c r="B20" s="2" t="s">
        <v>51</v>
      </c>
      <c r="C20" s="2" t="s">
        <v>16</v>
      </c>
      <c r="D20" s="2" t="s">
        <v>53</v>
      </c>
      <c r="E20" s="2" t="s">
        <v>0</v>
      </c>
      <c r="F20" s="2" t="s">
        <v>0</v>
      </c>
      <c r="G20" s="2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4">
        <f t="shared" si="2"/>
        <v>0</v>
      </c>
      <c r="N20" s="4">
        <f t="shared" si="3"/>
        <v>47400000</v>
      </c>
      <c r="O20" s="4">
        <f t="shared" si="3"/>
        <v>0</v>
      </c>
    </row>
    <row r="21" spans="1:15" ht="31.5" x14ac:dyDescent="0.2">
      <c r="A21" s="1" t="s">
        <v>35</v>
      </c>
      <c r="B21" s="2" t="s">
        <v>51</v>
      </c>
      <c r="C21" s="2" t="s">
        <v>16</v>
      </c>
      <c r="D21" s="2" t="s">
        <v>53</v>
      </c>
      <c r="E21" s="2" t="s">
        <v>36</v>
      </c>
      <c r="F21" s="2" t="s">
        <v>0</v>
      </c>
      <c r="G21" s="2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4">
        <f t="shared" si="2"/>
        <v>0</v>
      </c>
      <c r="N21" s="4">
        <f t="shared" si="3"/>
        <v>47400000</v>
      </c>
      <c r="O21" s="4">
        <f t="shared" si="3"/>
        <v>0</v>
      </c>
    </row>
    <row r="22" spans="1:15" ht="78.75" x14ac:dyDescent="0.2">
      <c r="A22" s="72" t="s">
        <v>54</v>
      </c>
      <c r="B22" s="2" t="s">
        <v>51</v>
      </c>
      <c r="C22" s="2" t="s">
        <v>16</v>
      </c>
      <c r="D22" s="2" t="s">
        <v>53</v>
      </c>
      <c r="E22" s="2" t="s">
        <v>36</v>
      </c>
      <c r="F22" s="2" t="s">
        <v>0</v>
      </c>
      <c r="G22" s="2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4">
        <f t="shared" si="2"/>
        <v>0</v>
      </c>
      <c r="N22" s="4">
        <f t="shared" si="3"/>
        <v>47400000</v>
      </c>
      <c r="O22" s="4">
        <f t="shared" si="3"/>
        <v>0</v>
      </c>
    </row>
    <row r="23" spans="1:15" ht="15.75" x14ac:dyDescent="0.2">
      <c r="A23" s="6" t="s">
        <v>55</v>
      </c>
      <c r="B23" s="2" t="s">
        <v>51</v>
      </c>
      <c r="C23" s="2" t="s">
        <v>16</v>
      </c>
      <c r="D23" s="2" t="s">
        <v>53</v>
      </c>
      <c r="E23" s="2" t="s">
        <v>36</v>
      </c>
      <c r="F23" s="2" t="s">
        <v>56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4">
        <f t="shared" si="2"/>
        <v>0</v>
      </c>
      <c r="N23" s="4">
        <f t="shared" si="3"/>
        <v>47400000</v>
      </c>
      <c r="O23" s="4">
        <f t="shared" si="3"/>
        <v>0</v>
      </c>
    </row>
    <row r="24" spans="1:15" ht="31.5" x14ac:dyDescent="0.2">
      <c r="A24" s="6" t="s">
        <v>57</v>
      </c>
      <c r="B24" s="2" t="s">
        <v>51</v>
      </c>
      <c r="C24" s="2" t="s">
        <v>16</v>
      </c>
      <c r="D24" s="2" t="s">
        <v>53</v>
      </c>
      <c r="E24" s="2" t="s">
        <v>36</v>
      </c>
      <c r="F24" s="2" t="s">
        <v>56</v>
      </c>
      <c r="G24" s="2" t="s">
        <v>58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4">
        <f t="shared" si="2"/>
        <v>0</v>
      </c>
      <c r="N24" s="4">
        <f t="shared" si="3"/>
        <v>47400000</v>
      </c>
      <c r="O24" s="4">
        <f t="shared" si="3"/>
        <v>0</v>
      </c>
    </row>
    <row r="25" spans="1:15" ht="47.25" x14ac:dyDescent="0.2">
      <c r="A25" s="1" t="s">
        <v>59</v>
      </c>
      <c r="B25" s="2" t="s">
        <v>51</v>
      </c>
      <c r="C25" s="2" t="s">
        <v>16</v>
      </c>
      <c r="D25" s="2" t="s">
        <v>53</v>
      </c>
      <c r="E25" s="2" t="s">
        <v>36</v>
      </c>
      <c r="F25" s="2" t="s">
        <v>56</v>
      </c>
      <c r="G25" s="2" t="s">
        <v>58</v>
      </c>
      <c r="H25" s="2" t="s">
        <v>60</v>
      </c>
      <c r="I25" s="3" t="s">
        <v>0</v>
      </c>
      <c r="J25" s="3" t="s">
        <v>0</v>
      </c>
      <c r="K25" s="3" t="s">
        <v>0</v>
      </c>
      <c r="L25" s="3" t="s">
        <v>0</v>
      </c>
      <c r="M25" s="4">
        <f t="shared" si="2"/>
        <v>0</v>
      </c>
      <c r="N25" s="4">
        <f t="shared" si="3"/>
        <v>47400000</v>
      </c>
      <c r="O25" s="4">
        <f t="shared" si="3"/>
        <v>0</v>
      </c>
    </row>
    <row r="26" spans="1:15" ht="63" x14ac:dyDescent="0.2">
      <c r="A26" s="1" t="s">
        <v>44</v>
      </c>
      <c r="B26" s="2" t="s">
        <v>51</v>
      </c>
      <c r="C26" s="2" t="s">
        <v>16</v>
      </c>
      <c r="D26" s="2" t="s">
        <v>53</v>
      </c>
      <c r="E26" s="2" t="s">
        <v>36</v>
      </c>
      <c r="F26" s="2" t="s">
        <v>56</v>
      </c>
      <c r="G26" s="2" t="s">
        <v>58</v>
      </c>
      <c r="H26" s="2" t="s">
        <v>60</v>
      </c>
      <c r="I26" s="2" t="s">
        <v>45</v>
      </c>
      <c r="J26" s="2" t="s">
        <v>0</v>
      </c>
      <c r="K26" s="2" t="s">
        <v>0</v>
      </c>
      <c r="L26" s="2" t="s">
        <v>0</v>
      </c>
      <c r="M26" s="4">
        <f t="shared" si="2"/>
        <v>0</v>
      </c>
      <c r="N26" s="4">
        <f t="shared" si="3"/>
        <v>47400000</v>
      </c>
      <c r="O26" s="4">
        <f t="shared" si="3"/>
        <v>0</v>
      </c>
    </row>
    <row r="27" spans="1:15" ht="78.75" x14ac:dyDescent="0.2">
      <c r="A27" s="11" t="s">
        <v>61</v>
      </c>
      <c r="B27" s="8" t="s">
        <v>51</v>
      </c>
      <c r="C27" s="8" t="s">
        <v>16</v>
      </c>
      <c r="D27" s="8" t="s">
        <v>53</v>
      </c>
      <c r="E27" s="8" t="s">
        <v>36</v>
      </c>
      <c r="F27" s="8" t="s">
        <v>56</v>
      </c>
      <c r="G27" s="8" t="s">
        <v>58</v>
      </c>
      <c r="H27" s="8" t="s">
        <v>60</v>
      </c>
      <c r="I27" s="8" t="s">
        <v>45</v>
      </c>
      <c r="J27" s="9" t="s">
        <v>62</v>
      </c>
      <c r="K27" s="9" t="s">
        <v>63</v>
      </c>
      <c r="L27" s="9" t="s">
        <v>64</v>
      </c>
      <c r="M27" s="10">
        <v>0</v>
      </c>
      <c r="N27" s="10">
        <v>47400000</v>
      </c>
      <c r="O27" s="10">
        <v>0</v>
      </c>
    </row>
    <row r="28" spans="1:15" ht="63" x14ac:dyDescent="0.2">
      <c r="A28" s="1" t="s">
        <v>65</v>
      </c>
      <c r="B28" s="2" t="s">
        <v>25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4">
        <f t="shared" ref="M28:M35" si="4">M29</f>
        <v>180172238.17000002</v>
      </c>
      <c r="N28" s="4">
        <f t="shared" ref="N28:O35" si="5">N29</f>
        <v>0</v>
      </c>
      <c r="O28" s="4">
        <f t="shared" si="5"/>
        <v>0</v>
      </c>
    </row>
    <row r="29" spans="1:15" ht="31.5" x14ac:dyDescent="0.2">
      <c r="A29" s="1" t="s">
        <v>33</v>
      </c>
      <c r="B29" s="2" t="s">
        <v>25</v>
      </c>
      <c r="C29" s="2" t="s">
        <v>18</v>
      </c>
      <c r="D29" s="2" t="s">
        <v>0</v>
      </c>
      <c r="E29" s="2" t="s">
        <v>0</v>
      </c>
      <c r="F29" s="2" t="s">
        <v>0</v>
      </c>
      <c r="G29" s="2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4">
        <f t="shared" si="4"/>
        <v>180172238.17000002</v>
      </c>
      <c r="N29" s="4">
        <f t="shared" si="5"/>
        <v>0</v>
      </c>
      <c r="O29" s="4">
        <f t="shared" si="5"/>
        <v>0</v>
      </c>
    </row>
    <row r="30" spans="1:15" ht="94.5" x14ac:dyDescent="0.2">
      <c r="A30" s="1" t="s">
        <v>66</v>
      </c>
      <c r="B30" s="2" t="s">
        <v>25</v>
      </c>
      <c r="C30" s="2" t="s">
        <v>18</v>
      </c>
      <c r="D30" s="2" t="s">
        <v>32</v>
      </c>
      <c r="E30" s="2" t="s">
        <v>0</v>
      </c>
      <c r="F30" s="2" t="s">
        <v>0</v>
      </c>
      <c r="G30" s="2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4">
        <f t="shared" si="4"/>
        <v>180172238.17000002</v>
      </c>
      <c r="N30" s="4">
        <f t="shared" si="5"/>
        <v>0</v>
      </c>
      <c r="O30" s="4">
        <f t="shared" si="5"/>
        <v>0</v>
      </c>
    </row>
    <row r="31" spans="1:15" ht="63" x14ac:dyDescent="0.2">
      <c r="A31" s="1" t="s">
        <v>67</v>
      </c>
      <c r="B31" s="2" t="s">
        <v>25</v>
      </c>
      <c r="C31" s="2" t="s">
        <v>18</v>
      </c>
      <c r="D31" s="2" t="s">
        <v>32</v>
      </c>
      <c r="E31" s="2" t="s">
        <v>68</v>
      </c>
      <c r="F31" s="2" t="s">
        <v>0</v>
      </c>
      <c r="G31" s="2" t="s">
        <v>0</v>
      </c>
      <c r="H31" s="3" t="s">
        <v>0</v>
      </c>
      <c r="I31" s="3" t="s">
        <v>0</v>
      </c>
      <c r="J31" s="3" t="s">
        <v>0</v>
      </c>
      <c r="K31" s="3" t="s">
        <v>0</v>
      </c>
      <c r="L31" s="3" t="s">
        <v>0</v>
      </c>
      <c r="M31" s="4">
        <f t="shared" si="4"/>
        <v>180172238.17000002</v>
      </c>
      <c r="N31" s="4">
        <f t="shared" si="5"/>
        <v>0</v>
      </c>
      <c r="O31" s="4">
        <f t="shared" si="5"/>
        <v>0</v>
      </c>
    </row>
    <row r="32" spans="1:15" ht="63" x14ac:dyDescent="0.2">
      <c r="A32" s="1" t="s">
        <v>69</v>
      </c>
      <c r="B32" s="2" t="s">
        <v>25</v>
      </c>
      <c r="C32" s="2" t="s">
        <v>18</v>
      </c>
      <c r="D32" s="2" t="s">
        <v>32</v>
      </c>
      <c r="E32" s="2" t="s">
        <v>68</v>
      </c>
      <c r="F32" s="2" t="s">
        <v>0</v>
      </c>
      <c r="G32" s="2" t="s">
        <v>0</v>
      </c>
      <c r="H32" s="3" t="s">
        <v>0</v>
      </c>
      <c r="I32" s="3" t="s">
        <v>0</v>
      </c>
      <c r="J32" s="3" t="s">
        <v>0</v>
      </c>
      <c r="K32" s="3" t="s">
        <v>0</v>
      </c>
      <c r="L32" s="3" t="s">
        <v>0</v>
      </c>
      <c r="M32" s="4">
        <f t="shared" si="4"/>
        <v>180172238.17000002</v>
      </c>
      <c r="N32" s="4">
        <f t="shared" si="5"/>
        <v>0</v>
      </c>
      <c r="O32" s="4">
        <f t="shared" si="5"/>
        <v>0</v>
      </c>
    </row>
    <row r="33" spans="1:15" ht="15.75" x14ac:dyDescent="0.2">
      <c r="A33" s="6" t="s">
        <v>70</v>
      </c>
      <c r="B33" s="2" t="s">
        <v>25</v>
      </c>
      <c r="C33" s="2" t="s">
        <v>18</v>
      </c>
      <c r="D33" s="2" t="s">
        <v>32</v>
      </c>
      <c r="E33" s="2" t="s">
        <v>68</v>
      </c>
      <c r="F33" s="2" t="s">
        <v>71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4">
        <f t="shared" si="4"/>
        <v>180172238.17000002</v>
      </c>
      <c r="N33" s="4">
        <f t="shared" si="5"/>
        <v>0</v>
      </c>
      <c r="O33" s="4">
        <f t="shared" si="5"/>
        <v>0</v>
      </c>
    </row>
    <row r="34" spans="1:15" ht="15.75" x14ac:dyDescent="0.2">
      <c r="A34" s="6" t="s">
        <v>72</v>
      </c>
      <c r="B34" s="2" t="s">
        <v>25</v>
      </c>
      <c r="C34" s="2" t="s">
        <v>18</v>
      </c>
      <c r="D34" s="2" t="s">
        <v>32</v>
      </c>
      <c r="E34" s="2" t="s">
        <v>68</v>
      </c>
      <c r="F34" s="2" t="s">
        <v>71</v>
      </c>
      <c r="G34" s="2" t="s">
        <v>32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4">
        <f t="shared" si="4"/>
        <v>180172238.17000002</v>
      </c>
      <c r="N34" s="4">
        <f t="shared" si="5"/>
        <v>0</v>
      </c>
      <c r="O34" s="4">
        <f t="shared" si="5"/>
        <v>0</v>
      </c>
    </row>
    <row r="35" spans="1:15" ht="47.25" x14ac:dyDescent="0.2">
      <c r="A35" s="1" t="s">
        <v>42</v>
      </c>
      <c r="B35" s="2" t="s">
        <v>25</v>
      </c>
      <c r="C35" s="2" t="s">
        <v>18</v>
      </c>
      <c r="D35" s="2" t="s">
        <v>32</v>
      </c>
      <c r="E35" s="2" t="s">
        <v>68</v>
      </c>
      <c r="F35" s="2" t="s">
        <v>71</v>
      </c>
      <c r="G35" s="2" t="s">
        <v>32</v>
      </c>
      <c r="H35" s="2" t="s">
        <v>43</v>
      </c>
      <c r="I35" s="3" t="s">
        <v>0</v>
      </c>
      <c r="J35" s="3" t="s">
        <v>0</v>
      </c>
      <c r="K35" s="3" t="s">
        <v>0</v>
      </c>
      <c r="L35" s="3" t="s">
        <v>0</v>
      </c>
      <c r="M35" s="4">
        <f t="shared" si="4"/>
        <v>180172238.17000002</v>
      </c>
      <c r="N35" s="4">
        <f t="shared" si="5"/>
        <v>0</v>
      </c>
      <c r="O35" s="4">
        <f t="shared" si="5"/>
        <v>0</v>
      </c>
    </row>
    <row r="36" spans="1:15" ht="110.25" x14ac:dyDescent="0.2">
      <c r="A36" s="1" t="s">
        <v>73</v>
      </c>
      <c r="B36" s="2" t="s">
        <v>25</v>
      </c>
      <c r="C36" s="2" t="s">
        <v>18</v>
      </c>
      <c r="D36" s="2" t="s">
        <v>32</v>
      </c>
      <c r="E36" s="2" t="s">
        <v>68</v>
      </c>
      <c r="F36" s="2" t="s">
        <v>71</v>
      </c>
      <c r="G36" s="2" t="s">
        <v>32</v>
      </c>
      <c r="H36" s="2" t="s">
        <v>43</v>
      </c>
      <c r="I36" s="2" t="s">
        <v>74</v>
      </c>
      <c r="J36" s="2" t="s">
        <v>0</v>
      </c>
      <c r="K36" s="2" t="s">
        <v>0</v>
      </c>
      <c r="L36" s="2" t="s">
        <v>0</v>
      </c>
      <c r="M36" s="4">
        <f>M37+M38+M39+M40+M41+M42</f>
        <v>180172238.17000002</v>
      </c>
      <c r="N36" s="4">
        <f t="shared" ref="N36:O36" si="6">N37+N38+N39+N40+N41+N42</f>
        <v>0</v>
      </c>
      <c r="O36" s="4">
        <f t="shared" si="6"/>
        <v>0</v>
      </c>
    </row>
    <row r="37" spans="1:15" ht="51" x14ac:dyDescent="0.2">
      <c r="A37" s="11" t="s">
        <v>75</v>
      </c>
      <c r="B37" s="8" t="s">
        <v>25</v>
      </c>
      <c r="C37" s="8" t="s">
        <v>18</v>
      </c>
      <c r="D37" s="8" t="s">
        <v>32</v>
      </c>
      <c r="E37" s="8" t="s">
        <v>68</v>
      </c>
      <c r="F37" s="8" t="s">
        <v>71</v>
      </c>
      <c r="G37" s="8" t="s">
        <v>32</v>
      </c>
      <c r="H37" s="8" t="s">
        <v>43</v>
      </c>
      <c r="I37" s="8" t="s">
        <v>74</v>
      </c>
      <c r="J37" s="9" t="s">
        <v>76</v>
      </c>
      <c r="K37" s="9" t="s">
        <v>77</v>
      </c>
      <c r="L37" s="9">
        <v>2022</v>
      </c>
      <c r="M37" s="10">
        <v>45000000</v>
      </c>
      <c r="N37" s="10">
        <v>0</v>
      </c>
      <c r="O37" s="10">
        <v>0</v>
      </c>
    </row>
    <row r="38" spans="1:15" ht="51" x14ac:dyDescent="0.2">
      <c r="A38" s="11" t="s">
        <v>78</v>
      </c>
      <c r="B38" s="8" t="s">
        <v>25</v>
      </c>
      <c r="C38" s="8" t="s">
        <v>18</v>
      </c>
      <c r="D38" s="8" t="s">
        <v>32</v>
      </c>
      <c r="E38" s="8" t="s">
        <v>68</v>
      </c>
      <c r="F38" s="8" t="s">
        <v>71</v>
      </c>
      <c r="G38" s="8" t="s">
        <v>32</v>
      </c>
      <c r="H38" s="8" t="s">
        <v>43</v>
      </c>
      <c r="I38" s="8" t="s">
        <v>74</v>
      </c>
      <c r="J38" s="9" t="s">
        <v>76</v>
      </c>
      <c r="K38" s="9" t="s">
        <v>79</v>
      </c>
      <c r="L38" s="9">
        <v>2022</v>
      </c>
      <c r="M38" s="10">
        <v>10000000</v>
      </c>
      <c r="N38" s="10">
        <v>0</v>
      </c>
      <c r="O38" s="10">
        <v>0</v>
      </c>
    </row>
    <row r="39" spans="1:15" ht="51" x14ac:dyDescent="0.2">
      <c r="A39" s="11" t="s">
        <v>80</v>
      </c>
      <c r="B39" s="8" t="s">
        <v>25</v>
      </c>
      <c r="C39" s="8" t="s">
        <v>18</v>
      </c>
      <c r="D39" s="8" t="s">
        <v>32</v>
      </c>
      <c r="E39" s="8" t="s">
        <v>68</v>
      </c>
      <c r="F39" s="8" t="s">
        <v>71</v>
      </c>
      <c r="G39" s="8" t="s">
        <v>32</v>
      </c>
      <c r="H39" s="8" t="s">
        <v>43</v>
      </c>
      <c r="I39" s="8" t="s">
        <v>74</v>
      </c>
      <c r="J39" s="9" t="s">
        <v>76</v>
      </c>
      <c r="K39" s="9" t="s">
        <v>63</v>
      </c>
      <c r="L39" s="9">
        <v>2022</v>
      </c>
      <c r="M39" s="10">
        <v>40000000</v>
      </c>
      <c r="N39" s="10">
        <v>0</v>
      </c>
      <c r="O39" s="10">
        <v>0</v>
      </c>
    </row>
    <row r="40" spans="1:15" ht="63" x14ac:dyDescent="0.2">
      <c r="A40" s="11" t="s">
        <v>81</v>
      </c>
      <c r="B40" s="8" t="s">
        <v>25</v>
      </c>
      <c r="C40" s="8" t="s">
        <v>18</v>
      </c>
      <c r="D40" s="8" t="s">
        <v>32</v>
      </c>
      <c r="E40" s="8" t="s">
        <v>68</v>
      </c>
      <c r="F40" s="8" t="s">
        <v>71</v>
      </c>
      <c r="G40" s="8" t="s">
        <v>32</v>
      </c>
      <c r="H40" s="8" t="s">
        <v>43</v>
      </c>
      <c r="I40" s="8" t="s">
        <v>74</v>
      </c>
      <c r="J40" s="9" t="s">
        <v>76</v>
      </c>
      <c r="K40" s="9">
        <v>0.75</v>
      </c>
      <c r="L40" s="9">
        <v>2022</v>
      </c>
      <c r="M40" s="10">
        <v>34830818.170000002</v>
      </c>
      <c r="N40" s="10">
        <v>0</v>
      </c>
      <c r="O40" s="10">
        <v>0</v>
      </c>
    </row>
    <row r="41" spans="1:15" s="71" customFormat="1" ht="51" x14ac:dyDescent="0.2">
      <c r="A41" s="11" t="s">
        <v>604</v>
      </c>
      <c r="B41" s="8" t="s">
        <v>25</v>
      </c>
      <c r="C41" s="8" t="s">
        <v>18</v>
      </c>
      <c r="D41" s="8" t="s">
        <v>32</v>
      </c>
      <c r="E41" s="8" t="s">
        <v>68</v>
      </c>
      <c r="F41" s="8" t="s">
        <v>71</v>
      </c>
      <c r="G41" s="8" t="s">
        <v>32</v>
      </c>
      <c r="H41" s="8" t="s">
        <v>43</v>
      </c>
      <c r="I41" s="8" t="s">
        <v>74</v>
      </c>
      <c r="J41" s="9" t="s">
        <v>76</v>
      </c>
      <c r="K41" s="9">
        <v>1.6</v>
      </c>
      <c r="L41" s="9">
        <v>2022</v>
      </c>
      <c r="M41" s="10">
        <v>36600000</v>
      </c>
      <c r="N41" s="10">
        <v>0</v>
      </c>
      <c r="O41" s="10">
        <v>0</v>
      </c>
    </row>
    <row r="42" spans="1:15" s="71" customFormat="1" ht="47.25" x14ac:dyDescent="0.2">
      <c r="A42" s="11" t="s">
        <v>622</v>
      </c>
      <c r="B42" s="8" t="s">
        <v>25</v>
      </c>
      <c r="C42" s="8" t="s">
        <v>18</v>
      </c>
      <c r="D42" s="8" t="s">
        <v>32</v>
      </c>
      <c r="E42" s="8" t="s">
        <v>68</v>
      </c>
      <c r="F42" s="8" t="s">
        <v>71</v>
      </c>
      <c r="G42" s="8" t="s">
        <v>32</v>
      </c>
      <c r="H42" s="8" t="s">
        <v>43</v>
      </c>
      <c r="I42" s="8" t="s">
        <v>74</v>
      </c>
      <c r="J42" s="9" t="s">
        <v>246</v>
      </c>
      <c r="K42" s="9">
        <v>239.5</v>
      </c>
      <c r="L42" s="9">
        <v>2022</v>
      </c>
      <c r="M42" s="10">
        <v>13741420</v>
      </c>
      <c r="N42" s="10">
        <v>0</v>
      </c>
      <c r="O42" s="10">
        <v>0</v>
      </c>
    </row>
    <row r="43" spans="1:15" ht="31.5" x14ac:dyDescent="0.2">
      <c r="A43" s="1" t="s">
        <v>82</v>
      </c>
      <c r="B43" s="2" t="s">
        <v>27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3" t="s">
        <v>0</v>
      </c>
      <c r="I43" s="3" t="s">
        <v>0</v>
      </c>
      <c r="J43" s="3" t="s">
        <v>0</v>
      </c>
      <c r="K43" s="3" t="s">
        <v>0</v>
      </c>
      <c r="L43" s="3" t="s">
        <v>0</v>
      </c>
      <c r="M43" s="4">
        <f>M44+M70</f>
        <v>1985164736.55</v>
      </c>
      <c r="N43" s="4">
        <f>N44+N70</f>
        <v>2172416183.3499999</v>
      </c>
      <c r="O43" s="4">
        <f>O44+O70</f>
        <v>572357725.22000003</v>
      </c>
    </row>
    <row r="44" spans="1:15" ht="31.5" x14ac:dyDescent="0.2">
      <c r="A44" s="72" t="s">
        <v>206</v>
      </c>
      <c r="B44" s="2" t="s">
        <v>27</v>
      </c>
      <c r="C44" s="2" t="s">
        <v>15</v>
      </c>
      <c r="D44" s="2" t="s">
        <v>0</v>
      </c>
      <c r="E44" s="2" t="s">
        <v>0</v>
      </c>
      <c r="F44" s="2" t="s">
        <v>0</v>
      </c>
      <c r="G44" s="2" t="s">
        <v>0</v>
      </c>
      <c r="H44" s="3" t="s">
        <v>0</v>
      </c>
      <c r="I44" s="3" t="s">
        <v>0</v>
      </c>
      <c r="J44" s="3" t="s">
        <v>0</v>
      </c>
      <c r="K44" s="3" t="s">
        <v>0</v>
      </c>
      <c r="L44" s="3" t="s">
        <v>0</v>
      </c>
      <c r="M44" s="4">
        <f>M45+M53+M61</f>
        <v>1538704183.3499999</v>
      </c>
      <c r="N44" s="4">
        <f t="shared" ref="N44:O44" si="7">N45+N53+N61</f>
        <v>2170916183.3499999</v>
      </c>
      <c r="O44" s="4">
        <f t="shared" si="7"/>
        <v>485218695.22000003</v>
      </c>
    </row>
    <row r="45" spans="1:15" ht="47.25" x14ac:dyDescent="0.2">
      <c r="A45" s="1" t="s">
        <v>83</v>
      </c>
      <c r="B45" s="2" t="s">
        <v>27</v>
      </c>
      <c r="C45" s="2" t="s">
        <v>15</v>
      </c>
      <c r="D45" s="2" t="s">
        <v>84</v>
      </c>
      <c r="E45" s="2" t="s">
        <v>0</v>
      </c>
      <c r="F45" s="2" t="s">
        <v>0</v>
      </c>
      <c r="G45" s="2" t="s">
        <v>0</v>
      </c>
      <c r="H45" s="3" t="s">
        <v>0</v>
      </c>
      <c r="I45" s="3" t="s">
        <v>0</v>
      </c>
      <c r="J45" s="3" t="s">
        <v>0</v>
      </c>
      <c r="K45" s="3" t="s">
        <v>0</v>
      </c>
      <c r="L45" s="3" t="s">
        <v>0</v>
      </c>
      <c r="M45" s="4">
        <f t="shared" ref="M45:M51" si="8">M46</f>
        <v>0</v>
      </c>
      <c r="N45" s="4">
        <f t="shared" ref="N45:O51" si="9">N46</f>
        <v>44035000</v>
      </c>
      <c r="O45" s="4">
        <f t="shared" si="9"/>
        <v>32665130</v>
      </c>
    </row>
    <row r="46" spans="1:15" ht="31.5" x14ac:dyDescent="0.2">
      <c r="A46" s="1" t="s">
        <v>35</v>
      </c>
      <c r="B46" s="2" t="s">
        <v>27</v>
      </c>
      <c r="C46" s="2" t="s">
        <v>15</v>
      </c>
      <c r="D46" s="2" t="s">
        <v>84</v>
      </c>
      <c r="E46" s="2" t="s">
        <v>36</v>
      </c>
      <c r="F46" s="2" t="s">
        <v>0</v>
      </c>
      <c r="G46" s="2" t="s">
        <v>0</v>
      </c>
      <c r="H46" s="3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4">
        <f t="shared" si="8"/>
        <v>0</v>
      </c>
      <c r="N46" s="4">
        <f t="shared" si="9"/>
        <v>44035000</v>
      </c>
      <c r="O46" s="4">
        <f t="shared" si="9"/>
        <v>32665130</v>
      </c>
    </row>
    <row r="47" spans="1:15" ht="78.75" x14ac:dyDescent="0.2">
      <c r="A47" s="1" t="s">
        <v>37</v>
      </c>
      <c r="B47" s="2" t="s">
        <v>27</v>
      </c>
      <c r="C47" s="2" t="s">
        <v>15</v>
      </c>
      <c r="D47" s="2" t="s">
        <v>84</v>
      </c>
      <c r="E47" s="2" t="s">
        <v>36</v>
      </c>
      <c r="F47" s="2" t="s">
        <v>0</v>
      </c>
      <c r="G47" s="2" t="s">
        <v>0</v>
      </c>
      <c r="H47" s="3" t="s">
        <v>0</v>
      </c>
      <c r="I47" s="3" t="s">
        <v>0</v>
      </c>
      <c r="J47" s="3" t="s">
        <v>0</v>
      </c>
      <c r="K47" s="3" t="s">
        <v>0</v>
      </c>
      <c r="L47" s="3" t="s">
        <v>0</v>
      </c>
      <c r="M47" s="4">
        <f t="shared" si="8"/>
        <v>0</v>
      </c>
      <c r="N47" s="4">
        <f t="shared" si="9"/>
        <v>44035000</v>
      </c>
      <c r="O47" s="4">
        <f t="shared" si="9"/>
        <v>32665130</v>
      </c>
    </row>
    <row r="48" spans="1:15" ht="15.75" x14ac:dyDescent="0.2">
      <c r="A48" s="6" t="s">
        <v>85</v>
      </c>
      <c r="B48" s="2" t="s">
        <v>27</v>
      </c>
      <c r="C48" s="2" t="s">
        <v>15</v>
      </c>
      <c r="D48" s="2" t="s">
        <v>84</v>
      </c>
      <c r="E48" s="2" t="s">
        <v>36</v>
      </c>
      <c r="F48" s="2" t="s">
        <v>58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4">
        <f t="shared" si="8"/>
        <v>0</v>
      </c>
      <c r="N48" s="4">
        <f t="shared" si="9"/>
        <v>44035000</v>
      </c>
      <c r="O48" s="4">
        <f t="shared" si="9"/>
        <v>32665130</v>
      </c>
    </row>
    <row r="49" spans="1:15" ht="15.75" x14ac:dyDescent="0.2">
      <c r="A49" s="6" t="s">
        <v>86</v>
      </c>
      <c r="B49" s="2" t="s">
        <v>27</v>
      </c>
      <c r="C49" s="2" t="s">
        <v>15</v>
      </c>
      <c r="D49" s="2" t="s">
        <v>84</v>
      </c>
      <c r="E49" s="2" t="s">
        <v>36</v>
      </c>
      <c r="F49" s="2" t="s">
        <v>58</v>
      </c>
      <c r="G49" s="2" t="s">
        <v>87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4">
        <f t="shared" si="8"/>
        <v>0</v>
      </c>
      <c r="N49" s="4">
        <f t="shared" si="9"/>
        <v>44035000</v>
      </c>
      <c r="O49" s="4">
        <f t="shared" si="9"/>
        <v>32665130</v>
      </c>
    </row>
    <row r="50" spans="1:15" ht="63" x14ac:dyDescent="0.2">
      <c r="A50" s="1" t="s">
        <v>88</v>
      </c>
      <c r="B50" s="2" t="s">
        <v>27</v>
      </c>
      <c r="C50" s="2" t="s">
        <v>15</v>
      </c>
      <c r="D50" s="2" t="s">
        <v>84</v>
      </c>
      <c r="E50" s="2" t="s">
        <v>36</v>
      </c>
      <c r="F50" s="2" t="s">
        <v>58</v>
      </c>
      <c r="G50" s="2" t="s">
        <v>87</v>
      </c>
      <c r="H50" s="2" t="s">
        <v>89</v>
      </c>
      <c r="I50" s="3" t="s">
        <v>0</v>
      </c>
      <c r="J50" s="3" t="s">
        <v>0</v>
      </c>
      <c r="K50" s="3" t="s">
        <v>0</v>
      </c>
      <c r="L50" s="3" t="s">
        <v>0</v>
      </c>
      <c r="M50" s="4">
        <f t="shared" si="8"/>
        <v>0</v>
      </c>
      <c r="N50" s="4">
        <f t="shared" si="9"/>
        <v>44035000</v>
      </c>
      <c r="O50" s="4">
        <f t="shared" si="9"/>
        <v>32665130</v>
      </c>
    </row>
    <row r="51" spans="1:15" ht="63" x14ac:dyDescent="0.2">
      <c r="A51" s="1" t="s">
        <v>44</v>
      </c>
      <c r="B51" s="2" t="s">
        <v>27</v>
      </c>
      <c r="C51" s="2" t="s">
        <v>15</v>
      </c>
      <c r="D51" s="2" t="s">
        <v>84</v>
      </c>
      <c r="E51" s="2" t="s">
        <v>36</v>
      </c>
      <c r="F51" s="2" t="s">
        <v>58</v>
      </c>
      <c r="G51" s="2" t="s">
        <v>87</v>
      </c>
      <c r="H51" s="2" t="s">
        <v>89</v>
      </c>
      <c r="I51" s="2" t="s">
        <v>45</v>
      </c>
      <c r="J51" s="2" t="s">
        <v>0</v>
      </c>
      <c r="K51" s="2" t="s">
        <v>0</v>
      </c>
      <c r="L51" s="2" t="s">
        <v>0</v>
      </c>
      <c r="M51" s="4">
        <f t="shared" si="8"/>
        <v>0</v>
      </c>
      <c r="N51" s="4">
        <f t="shared" si="9"/>
        <v>44035000</v>
      </c>
      <c r="O51" s="4">
        <f t="shared" si="9"/>
        <v>32665130</v>
      </c>
    </row>
    <row r="52" spans="1:15" ht="78.75" x14ac:dyDescent="0.2">
      <c r="A52" s="7" t="s">
        <v>90</v>
      </c>
      <c r="B52" s="8" t="s">
        <v>27</v>
      </c>
      <c r="C52" s="8" t="s">
        <v>15</v>
      </c>
      <c r="D52" s="8" t="s">
        <v>84</v>
      </c>
      <c r="E52" s="8" t="s">
        <v>36</v>
      </c>
      <c r="F52" s="8" t="s">
        <v>58</v>
      </c>
      <c r="G52" s="8" t="s">
        <v>87</v>
      </c>
      <c r="H52" s="8" t="s">
        <v>89</v>
      </c>
      <c r="I52" s="8" t="s">
        <v>45</v>
      </c>
      <c r="J52" s="9" t="s">
        <v>91</v>
      </c>
      <c r="K52" s="9" t="s">
        <v>92</v>
      </c>
      <c r="L52" s="9" t="s">
        <v>93</v>
      </c>
      <c r="M52" s="10">
        <f>22194330-22194330</f>
        <v>0</v>
      </c>
      <c r="N52" s="10">
        <v>44035000</v>
      </c>
      <c r="O52" s="10">
        <v>32665130</v>
      </c>
    </row>
    <row r="53" spans="1:15" ht="94.5" x14ac:dyDescent="0.2">
      <c r="A53" s="1" t="s">
        <v>94</v>
      </c>
      <c r="B53" s="2" t="s">
        <v>27</v>
      </c>
      <c r="C53" s="2" t="s">
        <v>15</v>
      </c>
      <c r="D53" s="2" t="s">
        <v>95</v>
      </c>
      <c r="E53" s="2" t="s">
        <v>0</v>
      </c>
      <c r="F53" s="2" t="s">
        <v>0</v>
      </c>
      <c r="G53" s="2" t="s">
        <v>0</v>
      </c>
      <c r="H53" s="3" t="s">
        <v>0</v>
      </c>
      <c r="I53" s="3" t="s">
        <v>0</v>
      </c>
      <c r="J53" s="3" t="s">
        <v>0</v>
      </c>
      <c r="K53" s="3" t="s">
        <v>0</v>
      </c>
      <c r="L53" s="3" t="s">
        <v>0</v>
      </c>
      <c r="M53" s="4">
        <f t="shared" ref="M53:M59" si="10">M54</f>
        <v>943677110</v>
      </c>
      <c r="N53" s="4">
        <f t="shared" ref="N53:O59" si="11">N54</f>
        <v>1554620590</v>
      </c>
      <c r="O53" s="4">
        <f t="shared" si="11"/>
        <v>0</v>
      </c>
    </row>
    <row r="54" spans="1:15" ht="31.5" x14ac:dyDescent="0.2">
      <c r="A54" s="1" t="s">
        <v>35</v>
      </c>
      <c r="B54" s="2" t="s">
        <v>27</v>
      </c>
      <c r="C54" s="2" t="s">
        <v>15</v>
      </c>
      <c r="D54" s="2" t="s">
        <v>95</v>
      </c>
      <c r="E54" s="2" t="s">
        <v>36</v>
      </c>
      <c r="F54" s="2" t="s">
        <v>0</v>
      </c>
      <c r="G54" s="2" t="s">
        <v>0</v>
      </c>
      <c r="H54" s="3" t="s">
        <v>0</v>
      </c>
      <c r="I54" s="3" t="s">
        <v>0</v>
      </c>
      <c r="J54" s="3" t="s">
        <v>0</v>
      </c>
      <c r="K54" s="3" t="s">
        <v>0</v>
      </c>
      <c r="L54" s="3" t="s">
        <v>0</v>
      </c>
      <c r="M54" s="4">
        <f t="shared" si="10"/>
        <v>943677110</v>
      </c>
      <c r="N54" s="4">
        <f t="shared" si="11"/>
        <v>1554620590</v>
      </c>
      <c r="O54" s="4">
        <f t="shared" si="11"/>
        <v>0</v>
      </c>
    </row>
    <row r="55" spans="1:15" ht="78.75" x14ac:dyDescent="0.2">
      <c r="A55" s="1" t="s">
        <v>37</v>
      </c>
      <c r="B55" s="2" t="s">
        <v>27</v>
      </c>
      <c r="C55" s="2" t="s">
        <v>15</v>
      </c>
      <c r="D55" s="2" t="s">
        <v>95</v>
      </c>
      <c r="E55" s="2" t="s">
        <v>36</v>
      </c>
      <c r="F55" s="2" t="s">
        <v>0</v>
      </c>
      <c r="G55" s="2" t="s">
        <v>0</v>
      </c>
      <c r="H55" s="3" t="s">
        <v>0</v>
      </c>
      <c r="I55" s="3" t="s">
        <v>0</v>
      </c>
      <c r="J55" s="3" t="s">
        <v>0</v>
      </c>
      <c r="K55" s="3" t="s">
        <v>0</v>
      </c>
      <c r="L55" s="3" t="s">
        <v>0</v>
      </c>
      <c r="M55" s="4">
        <f t="shared" si="10"/>
        <v>943677110</v>
      </c>
      <c r="N55" s="4">
        <f t="shared" si="11"/>
        <v>1554620590</v>
      </c>
      <c r="O55" s="4">
        <f t="shared" si="11"/>
        <v>0</v>
      </c>
    </row>
    <row r="56" spans="1:15" ht="15.75" x14ac:dyDescent="0.2">
      <c r="A56" s="6" t="s">
        <v>85</v>
      </c>
      <c r="B56" s="2" t="s">
        <v>27</v>
      </c>
      <c r="C56" s="2" t="s">
        <v>15</v>
      </c>
      <c r="D56" s="2" t="s">
        <v>95</v>
      </c>
      <c r="E56" s="2" t="s">
        <v>36</v>
      </c>
      <c r="F56" s="2" t="s">
        <v>58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4">
        <f t="shared" si="10"/>
        <v>943677110</v>
      </c>
      <c r="N56" s="4">
        <f t="shared" si="11"/>
        <v>1554620590</v>
      </c>
      <c r="O56" s="4">
        <f t="shared" si="11"/>
        <v>0</v>
      </c>
    </row>
    <row r="57" spans="1:15" ht="15.75" x14ac:dyDescent="0.2">
      <c r="A57" s="6" t="s">
        <v>86</v>
      </c>
      <c r="B57" s="2" t="s">
        <v>27</v>
      </c>
      <c r="C57" s="2" t="s">
        <v>15</v>
      </c>
      <c r="D57" s="2" t="s">
        <v>95</v>
      </c>
      <c r="E57" s="2" t="s">
        <v>36</v>
      </c>
      <c r="F57" s="2" t="s">
        <v>58</v>
      </c>
      <c r="G57" s="2" t="s">
        <v>87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4">
        <f t="shared" si="10"/>
        <v>943677110</v>
      </c>
      <c r="N57" s="4">
        <f t="shared" si="11"/>
        <v>1554620590</v>
      </c>
      <c r="O57" s="4">
        <f t="shared" si="11"/>
        <v>0</v>
      </c>
    </row>
    <row r="58" spans="1:15" ht="47.25" x14ac:dyDescent="0.2">
      <c r="A58" s="1" t="s">
        <v>96</v>
      </c>
      <c r="B58" s="2" t="s">
        <v>27</v>
      </c>
      <c r="C58" s="2" t="s">
        <v>15</v>
      </c>
      <c r="D58" s="2" t="s">
        <v>95</v>
      </c>
      <c r="E58" s="2" t="s">
        <v>36</v>
      </c>
      <c r="F58" s="2" t="s">
        <v>58</v>
      </c>
      <c r="G58" s="2" t="s">
        <v>87</v>
      </c>
      <c r="H58" s="2" t="s">
        <v>97</v>
      </c>
      <c r="I58" s="3" t="s">
        <v>0</v>
      </c>
      <c r="J58" s="3" t="s">
        <v>0</v>
      </c>
      <c r="K58" s="3" t="s">
        <v>0</v>
      </c>
      <c r="L58" s="3" t="s">
        <v>0</v>
      </c>
      <c r="M58" s="4">
        <f t="shared" si="10"/>
        <v>943677110</v>
      </c>
      <c r="N58" s="4">
        <f t="shared" si="11"/>
        <v>1554620590</v>
      </c>
      <c r="O58" s="4">
        <f t="shared" si="11"/>
        <v>0</v>
      </c>
    </row>
    <row r="59" spans="1:15" ht="63" x14ac:dyDescent="0.2">
      <c r="A59" s="1" t="s">
        <v>44</v>
      </c>
      <c r="B59" s="2" t="s">
        <v>27</v>
      </c>
      <c r="C59" s="2" t="s">
        <v>15</v>
      </c>
      <c r="D59" s="2" t="s">
        <v>95</v>
      </c>
      <c r="E59" s="2" t="s">
        <v>36</v>
      </c>
      <c r="F59" s="2" t="s">
        <v>58</v>
      </c>
      <c r="G59" s="2" t="s">
        <v>87</v>
      </c>
      <c r="H59" s="2" t="s">
        <v>97</v>
      </c>
      <c r="I59" s="2" t="s">
        <v>45</v>
      </c>
      <c r="J59" s="2" t="s">
        <v>0</v>
      </c>
      <c r="K59" s="2" t="s">
        <v>0</v>
      </c>
      <c r="L59" s="2" t="s">
        <v>0</v>
      </c>
      <c r="M59" s="4">
        <f t="shared" si="10"/>
        <v>943677110</v>
      </c>
      <c r="N59" s="4">
        <f t="shared" si="11"/>
        <v>1554620590</v>
      </c>
      <c r="O59" s="4">
        <f t="shared" si="11"/>
        <v>0</v>
      </c>
    </row>
    <row r="60" spans="1:15" ht="47.25" x14ac:dyDescent="0.2">
      <c r="A60" s="7" t="s">
        <v>98</v>
      </c>
      <c r="B60" s="8" t="s">
        <v>27</v>
      </c>
      <c r="C60" s="8" t="s">
        <v>15</v>
      </c>
      <c r="D60" s="8" t="s">
        <v>95</v>
      </c>
      <c r="E60" s="8" t="s">
        <v>36</v>
      </c>
      <c r="F60" s="8" t="s">
        <v>58</v>
      </c>
      <c r="G60" s="8" t="s">
        <v>87</v>
      </c>
      <c r="H60" s="8" t="s">
        <v>97</v>
      </c>
      <c r="I60" s="8" t="s">
        <v>45</v>
      </c>
      <c r="J60" s="9" t="s">
        <v>99</v>
      </c>
      <c r="K60" s="9" t="s">
        <v>100</v>
      </c>
      <c r="L60" s="9" t="s">
        <v>64</v>
      </c>
      <c r="M60" s="10">
        <f>943636276.6+40830+3.4</f>
        <v>943677110</v>
      </c>
      <c r="N60" s="10">
        <v>1554620590</v>
      </c>
      <c r="O60" s="10">
        <v>0</v>
      </c>
    </row>
    <row r="61" spans="1:15" s="71" customFormat="1" ht="47.25" x14ac:dyDescent="0.2">
      <c r="A61" s="1" t="s">
        <v>582</v>
      </c>
      <c r="B61" s="2" t="s">
        <v>27</v>
      </c>
      <c r="C61" s="2" t="s">
        <v>15</v>
      </c>
      <c r="D61" s="2" t="s">
        <v>580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9"/>
      <c r="K61" s="9"/>
      <c r="L61" s="9"/>
      <c r="M61" s="4">
        <f t="shared" ref="M61:M66" si="12">M62</f>
        <v>595027073.35000002</v>
      </c>
      <c r="N61" s="4">
        <f t="shared" ref="N61:O66" si="13">N62</f>
        <v>572260593.35000002</v>
      </c>
      <c r="O61" s="4">
        <f t="shared" si="13"/>
        <v>452553565.22000003</v>
      </c>
    </row>
    <row r="62" spans="1:15" s="71" customFormat="1" ht="31.5" x14ac:dyDescent="0.2">
      <c r="A62" s="1" t="s">
        <v>35</v>
      </c>
      <c r="B62" s="2" t="s">
        <v>27</v>
      </c>
      <c r="C62" s="2" t="s">
        <v>15</v>
      </c>
      <c r="D62" s="2" t="s">
        <v>580</v>
      </c>
      <c r="E62" s="2" t="s">
        <v>36</v>
      </c>
      <c r="F62" s="2" t="s">
        <v>0</v>
      </c>
      <c r="G62" s="2" t="s">
        <v>0</v>
      </c>
      <c r="H62" s="2" t="s">
        <v>0</v>
      </c>
      <c r="I62" s="2" t="s">
        <v>0</v>
      </c>
      <c r="J62" s="9"/>
      <c r="K62" s="9"/>
      <c r="L62" s="9"/>
      <c r="M62" s="4">
        <f t="shared" si="12"/>
        <v>595027073.35000002</v>
      </c>
      <c r="N62" s="4">
        <f t="shared" si="13"/>
        <v>572260593.35000002</v>
      </c>
      <c r="O62" s="4">
        <f t="shared" si="13"/>
        <v>452553565.22000003</v>
      </c>
    </row>
    <row r="63" spans="1:15" s="71" customFormat="1" ht="78.75" x14ac:dyDescent="0.2">
      <c r="A63" s="1" t="s">
        <v>37</v>
      </c>
      <c r="B63" s="2" t="s">
        <v>27</v>
      </c>
      <c r="C63" s="2" t="s">
        <v>15</v>
      </c>
      <c r="D63" s="2" t="s">
        <v>580</v>
      </c>
      <c r="E63" s="2" t="s">
        <v>36</v>
      </c>
      <c r="F63" s="2" t="s">
        <v>0</v>
      </c>
      <c r="G63" s="2" t="s">
        <v>0</v>
      </c>
      <c r="H63" s="2" t="s">
        <v>0</v>
      </c>
      <c r="I63" s="2" t="s">
        <v>0</v>
      </c>
      <c r="J63" s="9"/>
      <c r="K63" s="9"/>
      <c r="L63" s="9"/>
      <c r="M63" s="4">
        <f t="shared" si="12"/>
        <v>595027073.35000002</v>
      </c>
      <c r="N63" s="4">
        <f t="shared" si="13"/>
        <v>572260593.35000002</v>
      </c>
      <c r="O63" s="4">
        <f t="shared" si="13"/>
        <v>452553565.22000003</v>
      </c>
    </row>
    <row r="64" spans="1:15" s="71" customFormat="1" ht="15.75" x14ac:dyDescent="0.2">
      <c r="A64" s="1" t="s">
        <v>85</v>
      </c>
      <c r="B64" s="2" t="s">
        <v>27</v>
      </c>
      <c r="C64" s="2" t="s">
        <v>15</v>
      </c>
      <c r="D64" s="2" t="s">
        <v>580</v>
      </c>
      <c r="E64" s="2" t="s">
        <v>36</v>
      </c>
      <c r="F64" s="2" t="s">
        <v>58</v>
      </c>
      <c r="G64" s="2" t="s">
        <v>0</v>
      </c>
      <c r="H64" s="2" t="s">
        <v>0</v>
      </c>
      <c r="I64" s="2" t="s">
        <v>0</v>
      </c>
      <c r="J64" s="9"/>
      <c r="K64" s="9"/>
      <c r="L64" s="9"/>
      <c r="M64" s="4">
        <f t="shared" si="12"/>
        <v>595027073.35000002</v>
      </c>
      <c r="N64" s="4">
        <f t="shared" si="13"/>
        <v>572260593.35000002</v>
      </c>
      <c r="O64" s="4">
        <f t="shared" si="13"/>
        <v>452553565.22000003</v>
      </c>
    </row>
    <row r="65" spans="1:15" s="71" customFormat="1" ht="15.75" x14ac:dyDescent="0.2">
      <c r="A65" s="1" t="s">
        <v>110</v>
      </c>
      <c r="B65" s="2" t="s">
        <v>27</v>
      </c>
      <c r="C65" s="2" t="s">
        <v>15</v>
      </c>
      <c r="D65" s="2" t="s">
        <v>580</v>
      </c>
      <c r="E65" s="2" t="s">
        <v>36</v>
      </c>
      <c r="F65" s="2" t="s">
        <v>58</v>
      </c>
      <c r="G65" s="2" t="s">
        <v>32</v>
      </c>
      <c r="H65" s="2" t="s">
        <v>0</v>
      </c>
      <c r="I65" s="2" t="s">
        <v>0</v>
      </c>
      <c r="J65" s="9"/>
      <c r="K65" s="9"/>
      <c r="L65" s="9"/>
      <c r="M65" s="4">
        <f t="shared" si="12"/>
        <v>595027073.35000002</v>
      </c>
      <c r="N65" s="4">
        <f t="shared" si="13"/>
        <v>572260593.35000002</v>
      </c>
      <c r="O65" s="4">
        <f t="shared" si="13"/>
        <v>452553565.22000003</v>
      </c>
    </row>
    <row r="66" spans="1:15" s="71" customFormat="1" ht="47.25" x14ac:dyDescent="0.2">
      <c r="A66" s="1" t="s">
        <v>579</v>
      </c>
      <c r="B66" s="2" t="s">
        <v>27</v>
      </c>
      <c r="C66" s="2" t="s">
        <v>15</v>
      </c>
      <c r="D66" s="2" t="s">
        <v>580</v>
      </c>
      <c r="E66" s="2" t="s">
        <v>36</v>
      </c>
      <c r="F66" s="2" t="s">
        <v>58</v>
      </c>
      <c r="G66" s="2" t="s">
        <v>32</v>
      </c>
      <c r="H66" s="2" t="s">
        <v>581</v>
      </c>
      <c r="I66" s="2" t="s">
        <v>0</v>
      </c>
      <c r="J66" s="9"/>
      <c r="K66" s="9"/>
      <c r="L66" s="9"/>
      <c r="M66" s="4">
        <f t="shared" si="12"/>
        <v>595027073.35000002</v>
      </c>
      <c r="N66" s="4">
        <f t="shared" si="13"/>
        <v>572260593.35000002</v>
      </c>
      <c r="O66" s="4">
        <f t="shared" si="13"/>
        <v>452553565.22000003</v>
      </c>
    </row>
    <row r="67" spans="1:15" s="71" customFormat="1" ht="63" x14ac:dyDescent="0.2">
      <c r="A67" s="1" t="s">
        <v>44</v>
      </c>
      <c r="B67" s="2" t="s">
        <v>27</v>
      </c>
      <c r="C67" s="2" t="s">
        <v>15</v>
      </c>
      <c r="D67" s="2" t="s">
        <v>580</v>
      </c>
      <c r="E67" s="2" t="s">
        <v>36</v>
      </c>
      <c r="F67" s="2" t="s">
        <v>58</v>
      </c>
      <c r="G67" s="2" t="s">
        <v>32</v>
      </c>
      <c r="H67" s="2" t="s">
        <v>581</v>
      </c>
      <c r="I67" s="2" t="s">
        <v>45</v>
      </c>
      <c r="J67" s="9"/>
      <c r="K67" s="9"/>
      <c r="L67" s="9"/>
      <c r="M67" s="4">
        <f>M68+M69</f>
        <v>595027073.35000002</v>
      </c>
      <c r="N67" s="4">
        <f t="shared" ref="N67:O67" si="14">N68+N69</f>
        <v>572260593.35000002</v>
      </c>
      <c r="O67" s="4">
        <f t="shared" si="14"/>
        <v>452553565.22000003</v>
      </c>
    </row>
    <row r="68" spans="1:15" s="71" customFormat="1" ht="47.25" x14ac:dyDescent="0.2">
      <c r="A68" s="7" t="s">
        <v>126</v>
      </c>
      <c r="B68" s="8" t="s">
        <v>27</v>
      </c>
      <c r="C68" s="8" t="s">
        <v>15</v>
      </c>
      <c r="D68" s="8" t="s">
        <v>580</v>
      </c>
      <c r="E68" s="8" t="s">
        <v>36</v>
      </c>
      <c r="F68" s="8" t="s">
        <v>58</v>
      </c>
      <c r="G68" s="8" t="s">
        <v>32</v>
      </c>
      <c r="H68" s="8" t="s">
        <v>581</v>
      </c>
      <c r="I68" s="8" t="s">
        <v>45</v>
      </c>
      <c r="J68" s="9" t="s">
        <v>91</v>
      </c>
      <c r="K68" s="9" t="s">
        <v>127</v>
      </c>
      <c r="L68" s="9" t="s">
        <v>49</v>
      </c>
      <c r="M68" s="10">
        <f>14000000+8706840</f>
        <v>22706840</v>
      </c>
      <c r="N68" s="10">
        <v>0</v>
      </c>
      <c r="O68" s="10">
        <v>0</v>
      </c>
    </row>
    <row r="69" spans="1:15" s="71" customFormat="1" ht="47.25" x14ac:dyDescent="0.2">
      <c r="A69" s="7" t="s">
        <v>559</v>
      </c>
      <c r="B69" s="8" t="s">
        <v>27</v>
      </c>
      <c r="C69" s="8" t="s">
        <v>15</v>
      </c>
      <c r="D69" s="8" t="s">
        <v>580</v>
      </c>
      <c r="E69" s="8" t="s">
        <v>36</v>
      </c>
      <c r="F69" s="8" t="s">
        <v>58</v>
      </c>
      <c r="G69" s="8" t="s">
        <v>32</v>
      </c>
      <c r="H69" s="8" t="s">
        <v>581</v>
      </c>
      <c r="I69" s="8" t="s">
        <v>45</v>
      </c>
      <c r="J69" s="9" t="s">
        <v>91</v>
      </c>
      <c r="K69" s="9" t="s">
        <v>125</v>
      </c>
      <c r="L69" s="9" t="s">
        <v>93</v>
      </c>
      <c r="M69" s="10">
        <f>572272000-15406.65+63640</f>
        <v>572320233.35000002</v>
      </c>
      <c r="N69" s="10">
        <f>572276000-15406.65</f>
        <v>572260593.35000002</v>
      </c>
      <c r="O69" s="10">
        <f>572276000-119722434.78</f>
        <v>452553565.22000003</v>
      </c>
    </row>
    <row r="70" spans="1:15" ht="31.5" x14ac:dyDescent="0.2">
      <c r="A70" s="1" t="s">
        <v>33</v>
      </c>
      <c r="B70" s="2" t="s">
        <v>27</v>
      </c>
      <c r="C70" s="2" t="s">
        <v>18</v>
      </c>
      <c r="D70" s="2" t="s">
        <v>0</v>
      </c>
      <c r="E70" s="2" t="s">
        <v>0</v>
      </c>
      <c r="F70" s="2" t="s">
        <v>0</v>
      </c>
      <c r="G70" s="2" t="s">
        <v>0</v>
      </c>
      <c r="H70" s="3" t="s">
        <v>0</v>
      </c>
      <c r="I70" s="3" t="s">
        <v>0</v>
      </c>
      <c r="J70" s="3" t="s">
        <v>0</v>
      </c>
      <c r="K70" s="3" t="s">
        <v>0</v>
      </c>
      <c r="L70" s="3" t="s">
        <v>0</v>
      </c>
      <c r="M70" s="4">
        <f t="shared" ref="M70:M76" si="15">M71</f>
        <v>446460553.19999999</v>
      </c>
      <c r="N70" s="4">
        <f t="shared" ref="N70:O74" si="16">N71</f>
        <v>1500000</v>
      </c>
      <c r="O70" s="4">
        <f t="shared" si="16"/>
        <v>87139030</v>
      </c>
    </row>
    <row r="71" spans="1:15" ht="47.25" x14ac:dyDescent="0.2">
      <c r="A71" s="1" t="s">
        <v>112</v>
      </c>
      <c r="B71" s="2" t="s">
        <v>27</v>
      </c>
      <c r="C71" s="2" t="s">
        <v>18</v>
      </c>
      <c r="D71" s="2" t="s">
        <v>51</v>
      </c>
      <c r="E71" s="2" t="s">
        <v>0</v>
      </c>
      <c r="F71" s="2" t="s">
        <v>0</v>
      </c>
      <c r="G71" s="2" t="s">
        <v>0</v>
      </c>
      <c r="H71" s="3" t="s">
        <v>0</v>
      </c>
      <c r="I71" s="3" t="s">
        <v>0</v>
      </c>
      <c r="J71" s="3" t="s">
        <v>0</v>
      </c>
      <c r="K71" s="3" t="s">
        <v>0</v>
      </c>
      <c r="L71" s="3" t="s">
        <v>0</v>
      </c>
      <c r="M71" s="4">
        <f t="shared" si="15"/>
        <v>446460553.19999999</v>
      </c>
      <c r="N71" s="4">
        <f t="shared" si="16"/>
        <v>1500000</v>
      </c>
      <c r="O71" s="4">
        <f t="shared" si="16"/>
        <v>87139030</v>
      </c>
    </row>
    <row r="72" spans="1:15" ht="31.5" x14ac:dyDescent="0.2">
      <c r="A72" s="1" t="s">
        <v>35</v>
      </c>
      <c r="B72" s="2" t="s">
        <v>27</v>
      </c>
      <c r="C72" s="2" t="s">
        <v>18</v>
      </c>
      <c r="D72" s="2" t="s">
        <v>51</v>
      </c>
      <c r="E72" s="2" t="s">
        <v>36</v>
      </c>
      <c r="F72" s="2" t="s">
        <v>0</v>
      </c>
      <c r="G72" s="2" t="s">
        <v>0</v>
      </c>
      <c r="H72" s="3" t="s">
        <v>0</v>
      </c>
      <c r="I72" s="3" t="s">
        <v>0</v>
      </c>
      <c r="J72" s="3" t="s">
        <v>0</v>
      </c>
      <c r="K72" s="3" t="s">
        <v>0</v>
      </c>
      <c r="L72" s="3" t="s">
        <v>0</v>
      </c>
      <c r="M72" s="4">
        <f t="shared" si="15"/>
        <v>446460553.19999999</v>
      </c>
      <c r="N72" s="4">
        <f t="shared" si="16"/>
        <v>1500000</v>
      </c>
      <c r="O72" s="4">
        <f t="shared" si="16"/>
        <v>87139030</v>
      </c>
    </row>
    <row r="73" spans="1:15" ht="63.75" customHeight="1" x14ac:dyDescent="0.2">
      <c r="A73" s="72" t="s">
        <v>37</v>
      </c>
      <c r="B73" s="2" t="s">
        <v>27</v>
      </c>
      <c r="C73" s="2" t="s">
        <v>18</v>
      </c>
      <c r="D73" s="2" t="s">
        <v>51</v>
      </c>
      <c r="E73" s="2" t="s">
        <v>36</v>
      </c>
      <c r="F73" s="2"/>
      <c r="G73" s="2"/>
      <c r="H73" s="3"/>
      <c r="I73" s="3"/>
      <c r="J73" s="3"/>
      <c r="K73" s="3"/>
      <c r="L73" s="3"/>
      <c r="M73" s="4">
        <f t="shared" si="15"/>
        <v>446460553.19999999</v>
      </c>
      <c r="N73" s="4">
        <f t="shared" si="16"/>
        <v>1500000</v>
      </c>
      <c r="O73" s="4">
        <f t="shared" si="16"/>
        <v>87139030</v>
      </c>
    </row>
    <row r="74" spans="1:15" ht="15.75" x14ac:dyDescent="0.2">
      <c r="A74" s="6" t="s">
        <v>85</v>
      </c>
      <c r="B74" s="2" t="s">
        <v>27</v>
      </c>
      <c r="C74" s="2" t="s">
        <v>18</v>
      </c>
      <c r="D74" s="2" t="s">
        <v>51</v>
      </c>
      <c r="E74" s="2" t="s">
        <v>36</v>
      </c>
      <c r="F74" s="2" t="s">
        <v>58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4">
        <f t="shared" si="15"/>
        <v>446460553.19999999</v>
      </c>
      <c r="N74" s="4">
        <f t="shared" si="16"/>
        <v>1500000</v>
      </c>
      <c r="O74" s="4">
        <f t="shared" si="16"/>
        <v>87139030</v>
      </c>
    </row>
    <row r="75" spans="1:15" ht="15.75" x14ac:dyDescent="0.2">
      <c r="A75" s="6" t="s">
        <v>86</v>
      </c>
      <c r="B75" s="2" t="s">
        <v>27</v>
      </c>
      <c r="C75" s="2" t="s">
        <v>18</v>
      </c>
      <c r="D75" s="2" t="s">
        <v>51</v>
      </c>
      <c r="E75" s="2" t="s">
        <v>36</v>
      </c>
      <c r="F75" s="2" t="s">
        <v>58</v>
      </c>
      <c r="G75" s="2" t="s">
        <v>87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4">
        <f t="shared" si="15"/>
        <v>446460553.19999999</v>
      </c>
      <c r="N75" s="4">
        <f t="shared" ref="N75:O76" si="17">N76</f>
        <v>1500000</v>
      </c>
      <c r="O75" s="4">
        <f t="shared" si="17"/>
        <v>87139030</v>
      </c>
    </row>
    <row r="76" spans="1:15" ht="47.25" x14ac:dyDescent="0.2">
      <c r="A76" s="1" t="s">
        <v>42</v>
      </c>
      <c r="B76" s="2" t="s">
        <v>27</v>
      </c>
      <c r="C76" s="2" t="s">
        <v>18</v>
      </c>
      <c r="D76" s="2" t="s">
        <v>51</v>
      </c>
      <c r="E76" s="2" t="s">
        <v>36</v>
      </c>
      <c r="F76" s="2" t="s">
        <v>58</v>
      </c>
      <c r="G76" s="2" t="s">
        <v>87</v>
      </c>
      <c r="H76" s="2" t="s">
        <v>43</v>
      </c>
      <c r="I76" s="3" t="s">
        <v>0</v>
      </c>
      <c r="J76" s="3" t="s">
        <v>0</v>
      </c>
      <c r="K76" s="3" t="s">
        <v>0</v>
      </c>
      <c r="L76" s="3" t="s">
        <v>0</v>
      </c>
      <c r="M76" s="4">
        <f t="shared" si="15"/>
        <v>446460553.19999999</v>
      </c>
      <c r="N76" s="4">
        <f t="shared" si="17"/>
        <v>1500000</v>
      </c>
      <c r="O76" s="4">
        <f t="shared" si="17"/>
        <v>87139030</v>
      </c>
    </row>
    <row r="77" spans="1:15" ht="63" x14ac:dyDescent="0.2">
      <c r="A77" s="1" t="s">
        <v>44</v>
      </c>
      <c r="B77" s="2" t="s">
        <v>27</v>
      </c>
      <c r="C77" s="2" t="s">
        <v>18</v>
      </c>
      <c r="D77" s="2" t="s">
        <v>51</v>
      </c>
      <c r="E77" s="2" t="s">
        <v>36</v>
      </c>
      <c r="F77" s="2" t="s">
        <v>58</v>
      </c>
      <c r="G77" s="2" t="s">
        <v>87</v>
      </c>
      <c r="H77" s="2" t="s">
        <v>43</v>
      </c>
      <c r="I77" s="2" t="s">
        <v>45</v>
      </c>
      <c r="J77" s="2" t="s">
        <v>0</v>
      </c>
      <c r="K77" s="2" t="s">
        <v>0</v>
      </c>
      <c r="L77" s="2" t="s">
        <v>0</v>
      </c>
      <c r="M77" s="4">
        <f>M78+M79+M80+M81+M83+M84+M85+M86+M82</f>
        <v>446460553.19999999</v>
      </c>
      <c r="N77" s="4">
        <f t="shared" ref="N77:O77" si="18">N78+N79+N80+N81+N83+N84+N85+N86+N82</f>
        <v>1500000</v>
      </c>
      <c r="O77" s="4">
        <f t="shared" si="18"/>
        <v>87139030</v>
      </c>
    </row>
    <row r="78" spans="1:15" ht="31.5" x14ac:dyDescent="0.2">
      <c r="A78" s="7" t="s">
        <v>113</v>
      </c>
      <c r="B78" s="8" t="s">
        <v>27</v>
      </c>
      <c r="C78" s="8" t="s">
        <v>18</v>
      </c>
      <c r="D78" s="8" t="s">
        <v>51</v>
      </c>
      <c r="E78" s="8" t="s">
        <v>36</v>
      </c>
      <c r="F78" s="8" t="s">
        <v>58</v>
      </c>
      <c r="G78" s="8" t="s">
        <v>87</v>
      </c>
      <c r="H78" s="8" t="s">
        <v>43</v>
      </c>
      <c r="I78" s="8" t="s">
        <v>45</v>
      </c>
      <c r="J78" s="12" t="s">
        <v>222</v>
      </c>
      <c r="K78" s="9" t="s">
        <v>540</v>
      </c>
      <c r="L78" s="9" t="s">
        <v>93</v>
      </c>
      <c r="M78" s="10">
        <v>0</v>
      </c>
      <c r="N78" s="10">
        <v>0</v>
      </c>
      <c r="O78" s="10">
        <v>86139030</v>
      </c>
    </row>
    <row r="79" spans="1:15" ht="47.25" x14ac:dyDescent="0.2">
      <c r="A79" s="11" t="s">
        <v>115</v>
      </c>
      <c r="B79" s="8" t="s">
        <v>27</v>
      </c>
      <c r="C79" s="8" t="s">
        <v>18</v>
      </c>
      <c r="D79" s="8" t="s">
        <v>51</v>
      </c>
      <c r="E79" s="8" t="s">
        <v>36</v>
      </c>
      <c r="F79" s="8" t="s">
        <v>58</v>
      </c>
      <c r="G79" s="8" t="s">
        <v>87</v>
      </c>
      <c r="H79" s="8" t="s">
        <v>43</v>
      </c>
      <c r="I79" s="8" t="s">
        <v>45</v>
      </c>
      <c r="J79" s="9" t="s">
        <v>99</v>
      </c>
      <c r="K79" s="9" t="s">
        <v>116</v>
      </c>
      <c r="L79" s="9" t="s">
        <v>117</v>
      </c>
      <c r="M79" s="10">
        <v>0</v>
      </c>
      <c r="N79" s="10">
        <v>0</v>
      </c>
      <c r="O79" s="10">
        <v>500000</v>
      </c>
    </row>
    <row r="80" spans="1:15" ht="63" x14ac:dyDescent="0.2">
      <c r="A80" s="11" t="s">
        <v>118</v>
      </c>
      <c r="B80" s="8" t="s">
        <v>27</v>
      </c>
      <c r="C80" s="8" t="s">
        <v>18</v>
      </c>
      <c r="D80" s="8" t="s">
        <v>51</v>
      </c>
      <c r="E80" s="8" t="s">
        <v>36</v>
      </c>
      <c r="F80" s="8" t="s">
        <v>58</v>
      </c>
      <c r="G80" s="8" t="s">
        <v>87</v>
      </c>
      <c r="H80" s="8" t="s">
        <v>43</v>
      </c>
      <c r="I80" s="8" t="s">
        <v>45</v>
      </c>
      <c r="J80" s="9" t="s">
        <v>99</v>
      </c>
      <c r="K80" s="9" t="s">
        <v>119</v>
      </c>
      <c r="L80" s="9">
        <v>2025</v>
      </c>
      <c r="M80" s="10">
        <v>0</v>
      </c>
      <c r="N80" s="10">
        <v>500000</v>
      </c>
      <c r="O80" s="10">
        <v>0</v>
      </c>
    </row>
    <row r="81" spans="1:15" ht="31.5" x14ac:dyDescent="0.2">
      <c r="A81" s="11" t="s">
        <v>120</v>
      </c>
      <c r="B81" s="8" t="s">
        <v>27</v>
      </c>
      <c r="C81" s="8" t="s">
        <v>18</v>
      </c>
      <c r="D81" s="8" t="s">
        <v>51</v>
      </c>
      <c r="E81" s="8" t="s">
        <v>36</v>
      </c>
      <c r="F81" s="8" t="s">
        <v>58</v>
      </c>
      <c r="G81" s="8" t="s">
        <v>87</v>
      </c>
      <c r="H81" s="8" t="s">
        <v>43</v>
      </c>
      <c r="I81" s="8" t="s">
        <v>45</v>
      </c>
      <c r="J81" s="9" t="s">
        <v>114</v>
      </c>
      <c r="K81" s="9">
        <v>741</v>
      </c>
      <c r="L81" s="9">
        <v>2026</v>
      </c>
      <c r="M81" s="127">
        <v>0</v>
      </c>
      <c r="N81" s="10">
        <v>500000</v>
      </c>
      <c r="O81" s="10">
        <v>0</v>
      </c>
    </row>
    <row r="82" spans="1:15" s="71" customFormat="1" ht="47.25" x14ac:dyDescent="0.2">
      <c r="A82" s="11" t="s">
        <v>586</v>
      </c>
      <c r="B82" s="8" t="s">
        <v>27</v>
      </c>
      <c r="C82" s="8" t="s">
        <v>18</v>
      </c>
      <c r="D82" s="8" t="s">
        <v>51</v>
      </c>
      <c r="E82" s="8" t="s">
        <v>36</v>
      </c>
      <c r="F82" s="8" t="s">
        <v>58</v>
      </c>
      <c r="G82" s="8" t="s">
        <v>87</v>
      </c>
      <c r="H82" s="8" t="s">
        <v>43</v>
      </c>
      <c r="I82" s="8" t="s">
        <v>45</v>
      </c>
      <c r="J82" s="12" t="s">
        <v>588</v>
      </c>
      <c r="K82" s="9" t="s">
        <v>587</v>
      </c>
      <c r="L82" s="9">
        <v>2025</v>
      </c>
      <c r="M82" s="10">
        <v>500000</v>
      </c>
      <c r="N82" s="10">
        <v>0</v>
      </c>
      <c r="O82" s="10">
        <v>0</v>
      </c>
    </row>
    <row r="83" spans="1:15" ht="47.25" x14ac:dyDescent="0.2">
      <c r="A83" s="11" t="s">
        <v>556</v>
      </c>
      <c r="B83" s="8" t="s">
        <v>27</v>
      </c>
      <c r="C83" s="8" t="s">
        <v>18</v>
      </c>
      <c r="D83" s="8" t="s">
        <v>51</v>
      </c>
      <c r="E83" s="8" t="s">
        <v>36</v>
      </c>
      <c r="F83" s="8" t="s">
        <v>58</v>
      </c>
      <c r="G83" s="8" t="s">
        <v>87</v>
      </c>
      <c r="H83" s="8" t="s">
        <v>43</v>
      </c>
      <c r="I83" s="8" t="s">
        <v>45</v>
      </c>
      <c r="J83" s="9" t="s">
        <v>91</v>
      </c>
      <c r="K83" s="9" t="s">
        <v>122</v>
      </c>
      <c r="L83" s="9" t="s">
        <v>93</v>
      </c>
      <c r="M83" s="10">
        <v>0</v>
      </c>
      <c r="N83" s="10">
        <v>500000</v>
      </c>
      <c r="O83" s="10">
        <v>0</v>
      </c>
    </row>
    <row r="84" spans="1:15" ht="63" x14ac:dyDescent="0.2">
      <c r="A84" s="11" t="s">
        <v>557</v>
      </c>
      <c r="B84" s="8" t="s">
        <v>27</v>
      </c>
      <c r="C84" s="8" t="s">
        <v>18</v>
      </c>
      <c r="D84" s="8" t="s">
        <v>51</v>
      </c>
      <c r="E84" s="8" t="s">
        <v>36</v>
      </c>
      <c r="F84" s="8" t="s">
        <v>58</v>
      </c>
      <c r="G84" s="8" t="s">
        <v>87</v>
      </c>
      <c r="H84" s="8" t="s">
        <v>43</v>
      </c>
      <c r="I84" s="8" t="s">
        <v>45</v>
      </c>
      <c r="J84" s="9" t="s">
        <v>91</v>
      </c>
      <c r="K84" s="9" t="s">
        <v>123</v>
      </c>
      <c r="L84" s="9">
        <v>2024</v>
      </c>
      <c r="M84" s="10">
        <v>0</v>
      </c>
      <c r="N84" s="10">
        <v>0</v>
      </c>
      <c r="O84" s="10">
        <v>500000</v>
      </c>
    </row>
    <row r="85" spans="1:15" ht="47.25" x14ac:dyDescent="0.2">
      <c r="A85" s="11" t="s">
        <v>124</v>
      </c>
      <c r="B85" s="8" t="s">
        <v>27</v>
      </c>
      <c r="C85" s="8" t="s">
        <v>18</v>
      </c>
      <c r="D85" s="8" t="s">
        <v>51</v>
      </c>
      <c r="E85" s="8" t="s">
        <v>36</v>
      </c>
      <c r="F85" s="8" t="s">
        <v>58</v>
      </c>
      <c r="G85" s="8" t="s">
        <v>87</v>
      </c>
      <c r="H85" s="8" t="s">
        <v>43</v>
      </c>
      <c r="I85" s="8" t="s">
        <v>45</v>
      </c>
      <c r="J85" s="12" t="s">
        <v>222</v>
      </c>
      <c r="K85" s="9" t="s">
        <v>125</v>
      </c>
      <c r="L85" s="9" t="s">
        <v>93</v>
      </c>
      <c r="M85" s="10">
        <f>152654210+109156237.77-259766047.7</f>
        <v>2044400.0699999928</v>
      </c>
      <c r="N85" s="10">
        <v>0</v>
      </c>
      <c r="O85" s="10">
        <v>0</v>
      </c>
    </row>
    <row r="86" spans="1:15" ht="47.25" x14ac:dyDescent="0.2">
      <c r="A86" s="11" t="s">
        <v>568</v>
      </c>
      <c r="B86" s="8" t="s">
        <v>27</v>
      </c>
      <c r="C86" s="8" t="s">
        <v>18</v>
      </c>
      <c r="D86" s="8" t="s">
        <v>51</v>
      </c>
      <c r="E86" s="8" t="s">
        <v>36</v>
      </c>
      <c r="F86" s="8" t="s">
        <v>58</v>
      </c>
      <c r="G86" s="8" t="s">
        <v>87</v>
      </c>
      <c r="H86" s="8" t="s">
        <v>43</v>
      </c>
      <c r="I86" s="8" t="s">
        <v>45</v>
      </c>
      <c r="J86" s="12" t="s">
        <v>99</v>
      </c>
      <c r="K86" s="12" t="s">
        <v>569</v>
      </c>
      <c r="L86" s="9">
        <v>2022</v>
      </c>
      <c r="M86" s="127">
        <f>110341.64+93805811.49+350000000</f>
        <v>443916153.13</v>
      </c>
      <c r="N86" s="10">
        <v>0</v>
      </c>
      <c r="O86" s="10">
        <v>0</v>
      </c>
    </row>
    <row r="87" spans="1:15" ht="31.5" x14ac:dyDescent="0.2">
      <c r="A87" s="1" t="s">
        <v>128</v>
      </c>
      <c r="B87" s="2" t="s">
        <v>28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3" t="s">
        <v>0</v>
      </c>
      <c r="I87" s="3" t="s">
        <v>0</v>
      </c>
      <c r="J87" s="3" t="s">
        <v>0</v>
      </c>
      <c r="K87" s="3" t="s">
        <v>0</v>
      </c>
      <c r="L87" s="3" t="s">
        <v>0</v>
      </c>
      <c r="M87" s="4">
        <f>M88+M103</f>
        <v>51482700.190000005</v>
      </c>
      <c r="N87" s="4">
        <f t="shared" ref="N87:O87" si="19">N88+N103</f>
        <v>256917754</v>
      </c>
      <c r="O87" s="4">
        <f t="shared" si="19"/>
        <v>128246300</v>
      </c>
    </row>
    <row r="88" spans="1:15" ht="31.5" x14ac:dyDescent="0.2">
      <c r="A88" s="72" t="s">
        <v>206</v>
      </c>
      <c r="B88" s="2" t="s">
        <v>28</v>
      </c>
      <c r="C88" s="2" t="s">
        <v>15</v>
      </c>
      <c r="D88" s="2" t="s">
        <v>0</v>
      </c>
      <c r="E88" s="2" t="s">
        <v>0</v>
      </c>
      <c r="F88" s="2" t="s">
        <v>0</v>
      </c>
      <c r="G88" s="2" t="s">
        <v>0</v>
      </c>
      <c r="H88" s="3" t="s">
        <v>0</v>
      </c>
      <c r="I88" s="3" t="s">
        <v>0</v>
      </c>
      <c r="J88" s="3" t="s">
        <v>0</v>
      </c>
      <c r="K88" s="3" t="s">
        <v>0</v>
      </c>
      <c r="L88" s="3" t="s">
        <v>0</v>
      </c>
      <c r="M88" s="4">
        <f>M89</f>
        <v>47678457.870000005</v>
      </c>
      <c r="N88" s="4">
        <f t="shared" ref="N88:O91" si="20">N89</f>
        <v>206917754</v>
      </c>
      <c r="O88" s="4">
        <f t="shared" si="20"/>
        <v>78246300</v>
      </c>
    </row>
    <row r="89" spans="1:15" ht="31.5" x14ac:dyDescent="0.2">
      <c r="A89" s="1" t="s">
        <v>129</v>
      </c>
      <c r="B89" s="2" t="s">
        <v>28</v>
      </c>
      <c r="C89" s="2" t="s">
        <v>15</v>
      </c>
      <c r="D89" s="2" t="s">
        <v>130</v>
      </c>
      <c r="E89" s="2" t="s">
        <v>0</v>
      </c>
      <c r="F89" s="2" t="s">
        <v>0</v>
      </c>
      <c r="G89" s="2" t="s">
        <v>0</v>
      </c>
      <c r="H89" s="3" t="s">
        <v>0</v>
      </c>
      <c r="I89" s="3" t="s">
        <v>0</v>
      </c>
      <c r="J89" s="3" t="s">
        <v>0</v>
      </c>
      <c r="K89" s="3" t="s">
        <v>0</v>
      </c>
      <c r="L89" s="3" t="s">
        <v>0</v>
      </c>
      <c r="M89" s="4">
        <f>M90</f>
        <v>47678457.870000005</v>
      </c>
      <c r="N89" s="4">
        <f t="shared" si="20"/>
        <v>206917754</v>
      </c>
      <c r="O89" s="4">
        <f t="shared" si="20"/>
        <v>78246300</v>
      </c>
    </row>
    <row r="90" spans="1:15" ht="31.5" x14ac:dyDescent="0.2">
      <c r="A90" s="1" t="s">
        <v>35</v>
      </c>
      <c r="B90" s="2" t="s">
        <v>28</v>
      </c>
      <c r="C90" s="2" t="s">
        <v>15</v>
      </c>
      <c r="D90" s="2" t="s">
        <v>130</v>
      </c>
      <c r="E90" s="2" t="s">
        <v>36</v>
      </c>
      <c r="F90" s="2" t="s">
        <v>0</v>
      </c>
      <c r="G90" s="2" t="s">
        <v>0</v>
      </c>
      <c r="H90" s="3" t="s">
        <v>0</v>
      </c>
      <c r="I90" s="3" t="s">
        <v>0</v>
      </c>
      <c r="J90" s="3" t="s">
        <v>0</v>
      </c>
      <c r="K90" s="3" t="s">
        <v>0</v>
      </c>
      <c r="L90" s="3" t="s">
        <v>0</v>
      </c>
      <c r="M90" s="4">
        <f>M91</f>
        <v>47678457.870000005</v>
      </c>
      <c r="N90" s="4">
        <f t="shared" si="20"/>
        <v>206917754</v>
      </c>
      <c r="O90" s="4">
        <f t="shared" si="20"/>
        <v>78246300</v>
      </c>
    </row>
    <row r="91" spans="1:15" ht="78.75" x14ac:dyDescent="0.2">
      <c r="A91" s="72" t="s">
        <v>37</v>
      </c>
      <c r="B91" s="2" t="s">
        <v>28</v>
      </c>
      <c r="C91" s="2" t="s">
        <v>15</v>
      </c>
      <c r="D91" s="2" t="s">
        <v>130</v>
      </c>
      <c r="E91" s="2" t="s">
        <v>36</v>
      </c>
      <c r="F91" s="2"/>
      <c r="G91" s="2"/>
      <c r="H91" s="3"/>
      <c r="I91" s="3"/>
      <c r="J91" s="3"/>
      <c r="K91" s="3"/>
      <c r="L91" s="3"/>
      <c r="M91" s="4">
        <f>M92</f>
        <v>47678457.870000005</v>
      </c>
      <c r="N91" s="4">
        <f t="shared" si="20"/>
        <v>206917754</v>
      </c>
      <c r="O91" s="4">
        <f t="shared" si="20"/>
        <v>78246300</v>
      </c>
    </row>
    <row r="92" spans="1:15" ht="15.75" x14ac:dyDescent="0.2">
      <c r="A92" s="6" t="s">
        <v>131</v>
      </c>
      <c r="B92" s="2" t="s">
        <v>28</v>
      </c>
      <c r="C92" s="2" t="s">
        <v>15</v>
      </c>
      <c r="D92" s="2" t="s">
        <v>130</v>
      </c>
      <c r="E92" s="2" t="s">
        <v>36</v>
      </c>
      <c r="F92" s="2" t="s">
        <v>132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4">
        <f>M93</f>
        <v>47678457.870000005</v>
      </c>
      <c r="N92" s="4">
        <f t="shared" ref="N92:O92" si="21">N93</f>
        <v>206917754</v>
      </c>
      <c r="O92" s="4">
        <f t="shared" si="21"/>
        <v>78246300</v>
      </c>
    </row>
    <row r="93" spans="1:15" ht="15.75" x14ac:dyDescent="0.2">
      <c r="A93" s="6" t="s">
        <v>133</v>
      </c>
      <c r="B93" s="2" t="s">
        <v>28</v>
      </c>
      <c r="C93" s="2" t="s">
        <v>15</v>
      </c>
      <c r="D93" s="2" t="s">
        <v>130</v>
      </c>
      <c r="E93" s="2" t="s">
        <v>36</v>
      </c>
      <c r="F93" s="2" t="s">
        <v>132</v>
      </c>
      <c r="G93" s="2" t="s">
        <v>87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4">
        <f>M94+M97+M100</f>
        <v>47678457.870000005</v>
      </c>
      <c r="N93" s="4">
        <f t="shared" ref="N93:O93" si="22">N94+N97+N100</f>
        <v>206917754</v>
      </c>
      <c r="O93" s="4">
        <f t="shared" si="22"/>
        <v>78246300</v>
      </c>
    </row>
    <row r="94" spans="1:15" ht="47.25" x14ac:dyDescent="0.2">
      <c r="A94" s="1" t="s">
        <v>42</v>
      </c>
      <c r="B94" s="2" t="s">
        <v>28</v>
      </c>
      <c r="C94" s="2" t="s">
        <v>15</v>
      </c>
      <c r="D94" s="2" t="s">
        <v>130</v>
      </c>
      <c r="E94" s="2" t="s">
        <v>36</v>
      </c>
      <c r="F94" s="2" t="s">
        <v>132</v>
      </c>
      <c r="G94" s="2" t="s">
        <v>87</v>
      </c>
      <c r="H94" s="2" t="s">
        <v>43</v>
      </c>
      <c r="I94" s="3" t="s">
        <v>0</v>
      </c>
      <c r="J94" s="3" t="s">
        <v>0</v>
      </c>
      <c r="K94" s="3" t="s">
        <v>0</v>
      </c>
      <c r="L94" s="3" t="s">
        <v>0</v>
      </c>
      <c r="M94" s="4">
        <f>M95</f>
        <v>19397515.199999999</v>
      </c>
      <c r="N94" s="4">
        <f t="shared" ref="N94:O95" si="23">N95</f>
        <v>0</v>
      </c>
      <c r="O94" s="4">
        <f t="shared" si="23"/>
        <v>0</v>
      </c>
    </row>
    <row r="95" spans="1:15" ht="63" x14ac:dyDescent="0.2">
      <c r="A95" s="1" t="s">
        <v>44</v>
      </c>
      <c r="B95" s="2" t="s">
        <v>28</v>
      </c>
      <c r="C95" s="2" t="s">
        <v>15</v>
      </c>
      <c r="D95" s="2" t="s">
        <v>130</v>
      </c>
      <c r="E95" s="2" t="s">
        <v>36</v>
      </c>
      <c r="F95" s="2" t="s">
        <v>132</v>
      </c>
      <c r="G95" s="2" t="s">
        <v>87</v>
      </c>
      <c r="H95" s="2" t="s">
        <v>43</v>
      </c>
      <c r="I95" s="2" t="s">
        <v>45</v>
      </c>
      <c r="J95" s="2" t="s">
        <v>0</v>
      </c>
      <c r="K95" s="2" t="s">
        <v>0</v>
      </c>
      <c r="L95" s="2" t="s">
        <v>0</v>
      </c>
      <c r="M95" s="4">
        <f>M96</f>
        <v>19397515.199999999</v>
      </c>
      <c r="N95" s="4">
        <f t="shared" si="23"/>
        <v>0</v>
      </c>
      <c r="O95" s="4">
        <f t="shared" si="23"/>
        <v>0</v>
      </c>
    </row>
    <row r="96" spans="1:15" ht="47.25" x14ac:dyDescent="0.2">
      <c r="A96" s="11" t="s">
        <v>134</v>
      </c>
      <c r="B96" s="8" t="s">
        <v>28</v>
      </c>
      <c r="C96" s="8" t="s">
        <v>15</v>
      </c>
      <c r="D96" s="8" t="s">
        <v>130</v>
      </c>
      <c r="E96" s="8" t="s">
        <v>36</v>
      </c>
      <c r="F96" s="8" t="s">
        <v>132</v>
      </c>
      <c r="G96" s="8" t="s">
        <v>87</v>
      </c>
      <c r="H96" s="8" t="s">
        <v>43</v>
      </c>
      <c r="I96" s="8" t="s">
        <v>45</v>
      </c>
      <c r="J96" s="9" t="s">
        <v>155</v>
      </c>
      <c r="K96" s="9" t="s">
        <v>538</v>
      </c>
      <c r="L96" s="9">
        <v>2024</v>
      </c>
      <c r="M96" s="10">
        <f>10000000+9397515.2</f>
        <v>19397515.199999999</v>
      </c>
      <c r="N96" s="10">
        <v>0</v>
      </c>
      <c r="O96" s="10">
        <v>0</v>
      </c>
    </row>
    <row r="97" spans="1:15" ht="47.25" x14ac:dyDescent="0.2">
      <c r="A97" s="1" t="s">
        <v>135</v>
      </c>
      <c r="B97" s="2" t="s">
        <v>28</v>
      </c>
      <c r="C97" s="2" t="s">
        <v>15</v>
      </c>
      <c r="D97" s="2" t="s">
        <v>130</v>
      </c>
      <c r="E97" s="2" t="s">
        <v>36</v>
      </c>
      <c r="F97" s="2" t="s">
        <v>132</v>
      </c>
      <c r="G97" s="2" t="s">
        <v>87</v>
      </c>
      <c r="H97" s="2" t="s">
        <v>136</v>
      </c>
      <c r="I97" s="3" t="s">
        <v>0</v>
      </c>
      <c r="J97" s="3" t="s">
        <v>0</v>
      </c>
      <c r="K97" s="3" t="s">
        <v>0</v>
      </c>
      <c r="L97" s="3" t="s">
        <v>0</v>
      </c>
      <c r="M97" s="4">
        <f>M98</f>
        <v>28280942.670000002</v>
      </c>
      <c r="N97" s="4">
        <f t="shared" ref="N97:O98" si="24">N98</f>
        <v>35164054</v>
      </c>
      <c r="O97" s="4">
        <f t="shared" si="24"/>
        <v>0</v>
      </c>
    </row>
    <row r="98" spans="1:15" ht="63" x14ac:dyDescent="0.2">
      <c r="A98" s="1" t="s">
        <v>44</v>
      </c>
      <c r="B98" s="2" t="s">
        <v>28</v>
      </c>
      <c r="C98" s="2" t="s">
        <v>15</v>
      </c>
      <c r="D98" s="2" t="s">
        <v>130</v>
      </c>
      <c r="E98" s="2" t="s">
        <v>36</v>
      </c>
      <c r="F98" s="2" t="s">
        <v>132</v>
      </c>
      <c r="G98" s="2" t="s">
        <v>87</v>
      </c>
      <c r="H98" s="2" t="s">
        <v>136</v>
      </c>
      <c r="I98" s="2" t="s">
        <v>45</v>
      </c>
      <c r="J98" s="2" t="s">
        <v>0</v>
      </c>
      <c r="K98" s="2" t="s">
        <v>0</v>
      </c>
      <c r="L98" s="2" t="s">
        <v>0</v>
      </c>
      <c r="M98" s="4">
        <f>M99</f>
        <v>28280942.670000002</v>
      </c>
      <c r="N98" s="4">
        <f t="shared" si="24"/>
        <v>35164054</v>
      </c>
      <c r="O98" s="4">
        <f t="shared" si="24"/>
        <v>0</v>
      </c>
    </row>
    <row r="99" spans="1:15" s="71" customFormat="1" ht="94.5" x14ac:dyDescent="0.2">
      <c r="A99" s="11" t="s">
        <v>137</v>
      </c>
      <c r="B99" s="8" t="s">
        <v>28</v>
      </c>
      <c r="C99" s="8" t="s">
        <v>15</v>
      </c>
      <c r="D99" s="8" t="s">
        <v>130</v>
      </c>
      <c r="E99" s="8" t="s">
        <v>36</v>
      </c>
      <c r="F99" s="8" t="s">
        <v>132</v>
      </c>
      <c r="G99" s="8" t="s">
        <v>87</v>
      </c>
      <c r="H99" s="8" t="s">
        <v>136</v>
      </c>
      <c r="I99" s="8" t="s">
        <v>45</v>
      </c>
      <c r="J99" s="9" t="s">
        <v>141</v>
      </c>
      <c r="K99" s="9" t="s">
        <v>138</v>
      </c>
      <c r="L99" s="9" t="s">
        <v>64</v>
      </c>
      <c r="M99" s="10">
        <f>25000000-8706840+11987782.67</f>
        <v>28280942.670000002</v>
      </c>
      <c r="N99" s="10">
        <v>35164054</v>
      </c>
      <c r="O99" s="10">
        <v>0</v>
      </c>
    </row>
    <row r="100" spans="1:15" ht="31.5" x14ac:dyDescent="0.2">
      <c r="A100" s="1" t="s">
        <v>139</v>
      </c>
      <c r="B100" s="2" t="s">
        <v>28</v>
      </c>
      <c r="C100" s="2" t="s">
        <v>15</v>
      </c>
      <c r="D100" s="2" t="s">
        <v>130</v>
      </c>
      <c r="E100" s="2" t="s">
        <v>36</v>
      </c>
      <c r="F100" s="2" t="s">
        <v>132</v>
      </c>
      <c r="G100" s="2" t="s">
        <v>87</v>
      </c>
      <c r="H100" s="2" t="s">
        <v>140</v>
      </c>
      <c r="I100" s="3" t="s">
        <v>0</v>
      </c>
      <c r="J100" s="3" t="s">
        <v>0</v>
      </c>
      <c r="K100" s="3" t="s">
        <v>0</v>
      </c>
      <c r="L100" s="3" t="s">
        <v>0</v>
      </c>
      <c r="M100" s="4">
        <f>M101</f>
        <v>0</v>
      </c>
      <c r="N100" s="4">
        <f t="shared" ref="N100:O101" si="25">N101</f>
        <v>171753700</v>
      </c>
      <c r="O100" s="4">
        <f t="shared" si="25"/>
        <v>78246300</v>
      </c>
    </row>
    <row r="101" spans="1:15" ht="63" x14ac:dyDescent="0.2">
      <c r="A101" s="1" t="s">
        <v>44</v>
      </c>
      <c r="B101" s="2" t="s">
        <v>28</v>
      </c>
      <c r="C101" s="2" t="s">
        <v>15</v>
      </c>
      <c r="D101" s="2" t="s">
        <v>130</v>
      </c>
      <c r="E101" s="2" t="s">
        <v>36</v>
      </c>
      <c r="F101" s="2" t="s">
        <v>132</v>
      </c>
      <c r="G101" s="2" t="s">
        <v>87</v>
      </c>
      <c r="H101" s="2" t="s">
        <v>140</v>
      </c>
      <c r="I101" s="2" t="s">
        <v>45</v>
      </c>
      <c r="J101" s="2" t="s">
        <v>0</v>
      </c>
      <c r="K101" s="2" t="s">
        <v>0</v>
      </c>
      <c r="L101" s="2" t="s">
        <v>0</v>
      </c>
      <c r="M101" s="4">
        <f>M102</f>
        <v>0</v>
      </c>
      <c r="N101" s="4">
        <f t="shared" si="25"/>
        <v>171753700</v>
      </c>
      <c r="O101" s="4">
        <f t="shared" si="25"/>
        <v>78246300</v>
      </c>
    </row>
    <row r="102" spans="1:15" ht="47.25" x14ac:dyDescent="0.2">
      <c r="A102" s="11" t="s">
        <v>134</v>
      </c>
      <c r="B102" s="8" t="s">
        <v>28</v>
      </c>
      <c r="C102" s="8" t="s">
        <v>15</v>
      </c>
      <c r="D102" s="8" t="s">
        <v>130</v>
      </c>
      <c r="E102" s="8" t="s">
        <v>36</v>
      </c>
      <c r="F102" s="8" t="s">
        <v>132</v>
      </c>
      <c r="G102" s="8" t="s">
        <v>87</v>
      </c>
      <c r="H102" s="8" t="s">
        <v>140</v>
      </c>
      <c r="I102" s="8" t="s">
        <v>45</v>
      </c>
      <c r="J102" s="9" t="s">
        <v>155</v>
      </c>
      <c r="K102" s="9" t="s">
        <v>538</v>
      </c>
      <c r="L102" s="9" t="s">
        <v>93</v>
      </c>
      <c r="M102" s="10">
        <v>0</v>
      </c>
      <c r="N102" s="10">
        <f>121442021+50311679</f>
        <v>171753700</v>
      </c>
      <c r="O102" s="10">
        <f>55325657+22920643</f>
        <v>78246300</v>
      </c>
    </row>
    <row r="103" spans="1:15" s="5" customFormat="1" ht="31.5" x14ac:dyDescent="0.2">
      <c r="A103" s="1" t="s">
        <v>33</v>
      </c>
      <c r="B103" s="2" t="s">
        <v>28</v>
      </c>
      <c r="C103" s="2" t="s">
        <v>18</v>
      </c>
      <c r="D103" s="2" t="s">
        <v>0</v>
      </c>
      <c r="E103" s="2" t="s">
        <v>0</v>
      </c>
      <c r="F103" s="2" t="s">
        <v>0</v>
      </c>
      <c r="G103" s="2" t="s">
        <v>0</v>
      </c>
      <c r="H103" s="3" t="s">
        <v>0</v>
      </c>
      <c r="I103" s="3" t="s">
        <v>0</v>
      </c>
      <c r="J103" s="3" t="s">
        <v>0</v>
      </c>
      <c r="K103" s="3" t="s">
        <v>0</v>
      </c>
      <c r="L103" s="3" t="s">
        <v>0</v>
      </c>
      <c r="M103" s="4">
        <f t="shared" ref="M103:M110" si="26">M104</f>
        <v>3804242.32</v>
      </c>
      <c r="N103" s="4">
        <f t="shared" ref="N103:O110" si="27">N104</f>
        <v>50000000</v>
      </c>
      <c r="O103" s="4">
        <f t="shared" si="27"/>
        <v>50000000</v>
      </c>
    </row>
    <row r="104" spans="1:15" ht="31.5" x14ac:dyDescent="0.2">
      <c r="A104" s="1" t="s">
        <v>147</v>
      </c>
      <c r="B104" s="2" t="s">
        <v>28</v>
      </c>
      <c r="C104" s="2" t="s">
        <v>18</v>
      </c>
      <c r="D104" s="2" t="s">
        <v>51</v>
      </c>
      <c r="E104" s="2" t="s">
        <v>0</v>
      </c>
      <c r="F104" s="2" t="s">
        <v>0</v>
      </c>
      <c r="G104" s="2" t="s">
        <v>0</v>
      </c>
      <c r="H104" s="3" t="s">
        <v>0</v>
      </c>
      <c r="I104" s="3" t="s">
        <v>0</v>
      </c>
      <c r="J104" s="3" t="s">
        <v>0</v>
      </c>
      <c r="K104" s="3" t="s">
        <v>0</v>
      </c>
      <c r="L104" s="3" t="s">
        <v>0</v>
      </c>
      <c r="M104" s="4">
        <f t="shared" si="26"/>
        <v>3804242.32</v>
      </c>
      <c r="N104" s="4">
        <f t="shared" si="27"/>
        <v>50000000</v>
      </c>
      <c r="O104" s="4">
        <f t="shared" si="27"/>
        <v>50000000</v>
      </c>
    </row>
    <row r="105" spans="1:15" ht="31.5" x14ac:dyDescent="0.2">
      <c r="A105" s="1" t="s">
        <v>35</v>
      </c>
      <c r="B105" s="2" t="s">
        <v>28</v>
      </c>
      <c r="C105" s="2" t="s">
        <v>18</v>
      </c>
      <c r="D105" s="2" t="s">
        <v>51</v>
      </c>
      <c r="E105" s="2" t="s">
        <v>36</v>
      </c>
      <c r="F105" s="2" t="s">
        <v>0</v>
      </c>
      <c r="G105" s="2" t="s">
        <v>0</v>
      </c>
      <c r="H105" s="3" t="s">
        <v>0</v>
      </c>
      <c r="I105" s="3" t="s">
        <v>0</v>
      </c>
      <c r="J105" s="3" t="s">
        <v>0</v>
      </c>
      <c r="K105" s="3" t="s">
        <v>0</v>
      </c>
      <c r="L105" s="3" t="s">
        <v>0</v>
      </c>
      <c r="M105" s="4">
        <f t="shared" si="26"/>
        <v>3804242.32</v>
      </c>
      <c r="N105" s="4">
        <f t="shared" si="27"/>
        <v>50000000</v>
      </c>
      <c r="O105" s="4">
        <f t="shared" si="27"/>
        <v>50000000</v>
      </c>
    </row>
    <row r="106" spans="1:15" ht="78.75" x14ac:dyDescent="0.2">
      <c r="A106" s="1" t="s">
        <v>37</v>
      </c>
      <c r="B106" s="2" t="s">
        <v>28</v>
      </c>
      <c r="C106" s="2" t="s">
        <v>18</v>
      </c>
      <c r="D106" s="2" t="s">
        <v>51</v>
      </c>
      <c r="E106" s="2" t="s">
        <v>36</v>
      </c>
      <c r="F106" s="2" t="s">
        <v>0</v>
      </c>
      <c r="G106" s="2" t="s">
        <v>0</v>
      </c>
      <c r="H106" s="3" t="s">
        <v>0</v>
      </c>
      <c r="I106" s="3" t="s">
        <v>0</v>
      </c>
      <c r="J106" s="3" t="s">
        <v>0</v>
      </c>
      <c r="K106" s="3" t="s">
        <v>0</v>
      </c>
      <c r="L106" s="3" t="s">
        <v>0</v>
      </c>
      <c r="M106" s="4">
        <f t="shared" si="26"/>
        <v>3804242.32</v>
      </c>
      <c r="N106" s="4">
        <f t="shared" si="27"/>
        <v>50000000</v>
      </c>
      <c r="O106" s="4">
        <f t="shared" si="27"/>
        <v>50000000</v>
      </c>
    </row>
    <row r="107" spans="1:15" ht="15.75" x14ac:dyDescent="0.2">
      <c r="A107" s="6" t="s">
        <v>131</v>
      </c>
      <c r="B107" s="2" t="s">
        <v>28</v>
      </c>
      <c r="C107" s="2" t="s">
        <v>18</v>
      </c>
      <c r="D107" s="2" t="s">
        <v>51</v>
      </c>
      <c r="E107" s="2" t="s">
        <v>36</v>
      </c>
      <c r="F107" s="2" t="s">
        <v>132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4">
        <f t="shared" si="26"/>
        <v>3804242.32</v>
      </c>
      <c r="N107" s="4">
        <f t="shared" si="27"/>
        <v>50000000</v>
      </c>
      <c r="O107" s="4">
        <f t="shared" si="27"/>
        <v>50000000</v>
      </c>
    </row>
    <row r="108" spans="1:15" ht="15.75" x14ac:dyDescent="0.2">
      <c r="A108" s="6" t="s">
        <v>133</v>
      </c>
      <c r="B108" s="2" t="s">
        <v>28</v>
      </c>
      <c r="C108" s="2" t="s">
        <v>18</v>
      </c>
      <c r="D108" s="2" t="s">
        <v>51</v>
      </c>
      <c r="E108" s="2" t="s">
        <v>36</v>
      </c>
      <c r="F108" s="2" t="s">
        <v>132</v>
      </c>
      <c r="G108" s="2" t="s">
        <v>87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4">
        <f t="shared" si="26"/>
        <v>3804242.32</v>
      </c>
      <c r="N108" s="4">
        <f t="shared" si="27"/>
        <v>50000000</v>
      </c>
      <c r="O108" s="4">
        <f t="shared" si="27"/>
        <v>50000000</v>
      </c>
    </row>
    <row r="109" spans="1:15" ht="47.25" x14ac:dyDescent="0.2">
      <c r="A109" s="1" t="s">
        <v>42</v>
      </c>
      <c r="B109" s="2" t="s">
        <v>28</v>
      </c>
      <c r="C109" s="2" t="s">
        <v>18</v>
      </c>
      <c r="D109" s="2" t="s">
        <v>51</v>
      </c>
      <c r="E109" s="2" t="s">
        <v>36</v>
      </c>
      <c r="F109" s="2" t="s">
        <v>132</v>
      </c>
      <c r="G109" s="2" t="s">
        <v>87</v>
      </c>
      <c r="H109" s="2" t="s">
        <v>43</v>
      </c>
      <c r="I109" s="3" t="s">
        <v>0</v>
      </c>
      <c r="J109" s="3" t="s">
        <v>0</v>
      </c>
      <c r="K109" s="3" t="s">
        <v>0</v>
      </c>
      <c r="L109" s="3" t="s">
        <v>0</v>
      </c>
      <c r="M109" s="4">
        <f t="shared" si="26"/>
        <v>3804242.32</v>
      </c>
      <c r="N109" s="4">
        <f t="shared" si="27"/>
        <v>50000000</v>
      </c>
      <c r="O109" s="4">
        <f t="shared" si="27"/>
        <v>50000000</v>
      </c>
    </row>
    <row r="110" spans="1:15" ht="63" x14ac:dyDescent="0.2">
      <c r="A110" s="1" t="s">
        <v>44</v>
      </c>
      <c r="B110" s="2" t="s">
        <v>28</v>
      </c>
      <c r="C110" s="2" t="s">
        <v>18</v>
      </c>
      <c r="D110" s="2" t="s">
        <v>51</v>
      </c>
      <c r="E110" s="2" t="s">
        <v>36</v>
      </c>
      <c r="F110" s="2" t="s">
        <v>132</v>
      </c>
      <c r="G110" s="2" t="s">
        <v>87</v>
      </c>
      <c r="H110" s="2" t="s">
        <v>43</v>
      </c>
      <c r="I110" s="2" t="s">
        <v>45</v>
      </c>
      <c r="J110" s="2" t="s">
        <v>0</v>
      </c>
      <c r="K110" s="2" t="s">
        <v>0</v>
      </c>
      <c r="L110" s="2" t="s">
        <v>0</v>
      </c>
      <c r="M110" s="4">
        <f t="shared" si="26"/>
        <v>3804242.32</v>
      </c>
      <c r="N110" s="4">
        <f t="shared" si="27"/>
        <v>50000000</v>
      </c>
      <c r="O110" s="4">
        <f t="shared" si="27"/>
        <v>50000000</v>
      </c>
    </row>
    <row r="111" spans="1:15" ht="78.75" x14ac:dyDescent="0.2">
      <c r="A111" s="11" t="s">
        <v>148</v>
      </c>
      <c r="B111" s="8" t="s">
        <v>28</v>
      </c>
      <c r="C111" s="8" t="s">
        <v>18</v>
      </c>
      <c r="D111" s="8" t="s">
        <v>51</v>
      </c>
      <c r="E111" s="8" t="s">
        <v>36</v>
      </c>
      <c r="F111" s="8" t="s">
        <v>132</v>
      </c>
      <c r="G111" s="8" t="s">
        <v>87</v>
      </c>
      <c r="H111" s="8" t="s">
        <v>43</v>
      </c>
      <c r="I111" s="8" t="s">
        <v>45</v>
      </c>
      <c r="J111" s="9" t="s">
        <v>114</v>
      </c>
      <c r="K111" s="9" t="s">
        <v>149</v>
      </c>
      <c r="L111" s="9" t="s">
        <v>93</v>
      </c>
      <c r="M111" s="10">
        <v>3804242.32</v>
      </c>
      <c r="N111" s="10">
        <v>50000000</v>
      </c>
      <c r="O111" s="10">
        <v>50000000</v>
      </c>
    </row>
    <row r="112" spans="1:15" ht="31.5" x14ac:dyDescent="0.2">
      <c r="A112" s="1" t="s">
        <v>150</v>
      </c>
      <c r="B112" s="2" t="s">
        <v>29</v>
      </c>
      <c r="C112" s="2" t="s">
        <v>0</v>
      </c>
      <c r="D112" s="2" t="s">
        <v>0</v>
      </c>
      <c r="E112" s="2" t="s">
        <v>0</v>
      </c>
      <c r="F112" s="2" t="s">
        <v>0</v>
      </c>
      <c r="G112" s="2" t="s">
        <v>0</v>
      </c>
      <c r="H112" s="3" t="s">
        <v>0</v>
      </c>
      <c r="I112" s="3" t="s">
        <v>0</v>
      </c>
      <c r="J112" s="3" t="s">
        <v>0</v>
      </c>
      <c r="K112" s="3" t="s">
        <v>0</v>
      </c>
      <c r="L112" s="3" t="s">
        <v>0</v>
      </c>
      <c r="M112" s="4">
        <f t="shared" ref="M112:M119" si="28">M113</f>
        <v>1000000</v>
      </c>
      <c r="N112" s="4">
        <f t="shared" ref="N112:O120" si="29">N113</f>
        <v>0</v>
      </c>
      <c r="O112" s="4">
        <f t="shared" si="29"/>
        <v>62000000</v>
      </c>
    </row>
    <row r="113" spans="1:15" ht="31.5" x14ac:dyDescent="0.2">
      <c r="A113" s="1" t="s">
        <v>33</v>
      </c>
      <c r="B113" s="2" t="s">
        <v>29</v>
      </c>
      <c r="C113" s="2" t="s">
        <v>18</v>
      </c>
      <c r="D113" s="2" t="s">
        <v>0</v>
      </c>
      <c r="E113" s="2" t="s">
        <v>0</v>
      </c>
      <c r="F113" s="2" t="s">
        <v>0</v>
      </c>
      <c r="G113" s="2" t="s">
        <v>0</v>
      </c>
      <c r="H113" s="3" t="s">
        <v>0</v>
      </c>
      <c r="I113" s="3" t="s">
        <v>0</v>
      </c>
      <c r="J113" s="3" t="s">
        <v>0</v>
      </c>
      <c r="K113" s="3" t="s">
        <v>0</v>
      </c>
      <c r="L113" s="3" t="s">
        <v>0</v>
      </c>
      <c r="M113" s="4">
        <f t="shared" si="28"/>
        <v>1000000</v>
      </c>
      <c r="N113" s="4">
        <f t="shared" si="29"/>
        <v>0</v>
      </c>
      <c r="O113" s="4">
        <f t="shared" si="29"/>
        <v>62000000</v>
      </c>
    </row>
    <row r="114" spans="1:15" ht="47.25" x14ac:dyDescent="0.2">
      <c r="A114" s="1" t="s">
        <v>151</v>
      </c>
      <c r="B114" s="2" t="s">
        <v>29</v>
      </c>
      <c r="C114" s="2" t="s">
        <v>18</v>
      </c>
      <c r="D114" s="2" t="s">
        <v>56</v>
      </c>
      <c r="E114" s="2" t="s">
        <v>0</v>
      </c>
      <c r="F114" s="2" t="s">
        <v>0</v>
      </c>
      <c r="G114" s="2" t="s">
        <v>0</v>
      </c>
      <c r="H114" s="3" t="s">
        <v>0</v>
      </c>
      <c r="I114" s="3" t="s">
        <v>0</v>
      </c>
      <c r="J114" s="3" t="s">
        <v>0</v>
      </c>
      <c r="K114" s="3" t="s">
        <v>0</v>
      </c>
      <c r="L114" s="3" t="s">
        <v>0</v>
      </c>
      <c r="M114" s="4">
        <f t="shared" si="28"/>
        <v>1000000</v>
      </c>
      <c r="N114" s="4">
        <f t="shared" si="29"/>
        <v>0</v>
      </c>
      <c r="O114" s="4">
        <f t="shared" si="29"/>
        <v>62000000</v>
      </c>
    </row>
    <row r="115" spans="1:15" ht="31.5" x14ac:dyDescent="0.2">
      <c r="A115" s="1" t="s">
        <v>35</v>
      </c>
      <c r="B115" s="2" t="s">
        <v>29</v>
      </c>
      <c r="C115" s="2" t="s">
        <v>18</v>
      </c>
      <c r="D115" s="2" t="s">
        <v>56</v>
      </c>
      <c r="E115" s="2" t="s">
        <v>36</v>
      </c>
      <c r="F115" s="2" t="s">
        <v>0</v>
      </c>
      <c r="G115" s="2" t="s">
        <v>0</v>
      </c>
      <c r="H115" s="3" t="s">
        <v>0</v>
      </c>
      <c r="I115" s="3" t="s">
        <v>0</v>
      </c>
      <c r="J115" s="3" t="s">
        <v>0</v>
      </c>
      <c r="K115" s="3" t="s">
        <v>0</v>
      </c>
      <c r="L115" s="3" t="s">
        <v>0</v>
      </c>
      <c r="M115" s="4">
        <f t="shared" si="28"/>
        <v>1000000</v>
      </c>
      <c r="N115" s="4">
        <f t="shared" si="29"/>
        <v>0</v>
      </c>
      <c r="O115" s="4">
        <f t="shared" si="29"/>
        <v>62000000</v>
      </c>
    </row>
    <row r="116" spans="1:15" ht="78.75" x14ac:dyDescent="0.2">
      <c r="A116" s="1" t="s">
        <v>37</v>
      </c>
      <c r="B116" s="2" t="s">
        <v>29</v>
      </c>
      <c r="C116" s="2" t="s">
        <v>18</v>
      </c>
      <c r="D116" s="2" t="s">
        <v>56</v>
      </c>
      <c r="E116" s="2" t="s">
        <v>36</v>
      </c>
      <c r="F116" s="2" t="s">
        <v>0</v>
      </c>
      <c r="G116" s="2" t="s">
        <v>0</v>
      </c>
      <c r="H116" s="3" t="s">
        <v>0</v>
      </c>
      <c r="I116" s="3" t="s">
        <v>0</v>
      </c>
      <c r="J116" s="3" t="s">
        <v>0</v>
      </c>
      <c r="K116" s="3" t="s">
        <v>0</v>
      </c>
      <c r="L116" s="3" t="s">
        <v>0</v>
      </c>
      <c r="M116" s="4">
        <f t="shared" si="28"/>
        <v>1000000</v>
      </c>
      <c r="N116" s="4">
        <f t="shared" si="29"/>
        <v>0</v>
      </c>
      <c r="O116" s="4">
        <f t="shared" si="29"/>
        <v>62000000</v>
      </c>
    </row>
    <row r="117" spans="1:15" ht="15.75" x14ac:dyDescent="0.2">
      <c r="A117" s="6" t="s">
        <v>152</v>
      </c>
      <c r="B117" s="2" t="s">
        <v>29</v>
      </c>
      <c r="C117" s="2" t="s">
        <v>18</v>
      </c>
      <c r="D117" s="2" t="s">
        <v>56</v>
      </c>
      <c r="E117" s="2" t="s">
        <v>36</v>
      </c>
      <c r="F117" s="2" t="s">
        <v>51</v>
      </c>
      <c r="G117" s="2" t="s">
        <v>0</v>
      </c>
      <c r="H117" s="2" t="s">
        <v>0</v>
      </c>
      <c r="I117" s="2" t="s">
        <v>0</v>
      </c>
      <c r="J117" s="2" t="s">
        <v>0</v>
      </c>
      <c r="K117" s="2" t="s">
        <v>0</v>
      </c>
      <c r="L117" s="2" t="s">
        <v>0</v>
      </c>
      <c r="M117" s="4">
        <f t="shared" si="28"/>
        <v>1000000</v>
      </c>
      <c r="N117" s="4">
        <f t="shared" si="29"/>
        <v>0</v>
      </c>
      <c r="O117" s="4">
        <f t="shared" si="29"/>
        <v>62000000</v>
      </c>
    </row>
    <row r="118" spans="1:15" ht="15.75" x14ac:dyDescent="0.2">
      <c r="A118" s="6" t="s">
        <v>153</v>
      </c>
      <c r="B118" s="2" t="s">
        <v>29</v>
      </c>
      <c r="C118" s="2" t="s">
        <v>18</v>
      </c>
      <c r="D118" s="2" t="s">
        <v>56</v>
      </c>
      <c r="E118" s="2" t="s">
        <v>36</v>
      </c>
      <c r="F118" s="2" t="s">
        <v>51</v>
      </c>
      <c r="G118" s="2" t="s">
        <v>32</v>
      </c>
      <c r="H118" s="2" t="s">
        <v>0</v>
      </c>
      <c r="I118" s="2" t="s">
        <v>0</v>
      </c>
      <c r="J118" s="2" t="s">
        <v>0</v>
      </c>
      <c r="K118" s="2" t="s">
        <v>0</v>
      </c>
      <c r="L118" s="2" t="s">
        <v>0</v>
      </c>
      <c r="M118" s="4">
        <f t="shared" si="28"/>
        <v>1000000</v>
      </c>
      <c r="N118" s="4">
        <f t="shared" si="29"/>
        <v>0</v>
      </c>
      <c r="O118" s="4">
        <f t="shared" si="29"/>
        <v>62000000</v>
      </c>
    </row>
    <row r="119" spans="1:15" ht="47.25" x14ac:dyDescent="0.2">
      <c r="A119" s="1" t="s">
        <v>42</v>
      </c>
      <c r="B119" s="2" t="s">
        <v>29</v>
      </c>
      <c r="C119" s="2" t="s">
        <v>18</v>
      </c>
      <c r="D119" s="2" t="s">
        <v>56</v>
      </c>
      <c r="E119" s="2" t="s">
        <v>36</v>
      </c>
      <c r="F119" s="2" t="s">
        <v>51</v>
      </c>
      <c r="G119" s="2" t="s">
        <v>32</v>
      </c>
      <c r="H119" s="2" t="s">
        <v>43</v>
      </c>
      <c r="I119" s="3" t="s">
        <v>0</v>
      </c>
      <c r="J119" s="3" t="s">
        <v>0</v>
      </c>
      <c r="K119" s="3" t="s">
        <v>0</v>
      </c>
      <c r="L119" s="3" t="s">
        <v>0</v>
      </c>
      <c r="M119" s="4">
        <f t="shared" si="28"/>
        <v>1000000</v>
      </c>
      <c r="N119" s="4">
        <f t="shared" si="29"/>
        <v>0</v>
      </c>
      <c r="O119" s="4">
        <f t="shared" si="29"/>
        <v>62000000</v>
      </c>
    </row>
    <row r="120" spans="1:15" ht="63" x14ac:dyDescent="0.2">
      <c r="A120" s="1" t="s">
        <v>44</v>
      </c>
      <c r="B120" s="2" t="s">
        <v>29</v>
      </c>
      <c r="C120" s="2" t="s">
        <v>18</v>
      </c>
      <c r="D120" s="2" t="s">
        <v>56</v>
      </c>
      <c r="E120" s="2" t="s">
        <v>36</v>
      </c>
      <c r="F120" s="2" t="s">
        <v>51</v>
      </c>
      <c r="G120" s="2" t="s">
        <v>32</v>
      </c>
      <c r="H120" s="2" t="s">
        <v>43</v>
      </c>
      <c r="I120" s="2" t="s">
        <v>45</v>
      </c>
      <c r="J120" s="2" t="s">
        <v>0</v>
      </c>
      <c r="K120" s="2" t="s">
        <v>0</v>
      </c>
      <c r="L120" s="2" t="s">
        <v>0</v>
      </c>
      <c r="M120" s="4">
        <f>M121</f>
        <v>1000000</v>
      </c>
      <c r="N120" s="4">
        <f t="shared" si="29"/>
        <v>0</v>
      </c>
      <c r="O120" s="4">
        <f t="shared" si="29"/>
        <v>62000000</v>
      </c>
    </row>
    <row r="121" spans="1:15" ht="47.25" x14ac:dyDescent="0.2">
      <c r="A121" s="11" t="s">
        <v>154</v>
      </c>
      <c r="B121" s="8" t="s">
        <v>29</v>
      </c>
      <c r="C121" s="8" t="s">
        <v>18</v>
      </c>
      <c r="D121" s="8" t="s">
        <v>56</v>
      </c>
      <c r="E121" s="8" t="s">
        <v>36</v>
      </c>
      <c r="F121" s="8" t="s">
        <v>51</v>
      </c>
      <c r="G121" s="8" t="s">
        <v>32</v>
      </c>
      <c r="H121" s="8" t="s">
        <v>43</v>
      </c>
      <c r="I121" s="8" t="s">
        <v>45</v>
      </c>
      <c r="J121" s="9" t="s">
        <v>155</v>
      </c>
      <c r="K121" s="9" t="s">
        <v>121</v>
      </c>
      <c r="L121" s="9" t="s">
        <v>93</v>
      </c>
      <c r="M121" s="10">
        <v>1000000</v>
      </c>
      <c r="N121" s="10">
        <v>0</v>
      </c>
      <c r="O121" s="10">
        <v>62000000</v>
      </c>
    </row>
    <row r="122" spans="1:15" ht="78.75" x14ac:dyDescent="0.2">
      <c r="A122" s="1" t="s">
        <v>156</v>
      </c>
      <c r="B122" s="2" t="s">
        <v>157</v>
      </c>
      <c r="C122" s="2" t="s">
        <v>0</v>
      </c>
      <c r="D122" s="2" t="s">
        <v>0</v>
      </c>
      <c r="E122" s="2" t="s">
        <v>0</v>
      </c>
      <c r="F122" s="2" t="s">
        <v>0</v>
      </c>
      <c r="G122" s="2" t="s">
        <v>0</v>
      </c>
      <c r="H122" s="3" t="s">
        <v>0</v>
      </c>
      <c r="I122" s="3" t="s">
        <v>0</v>
      </c>
      <c r="J122" s="3" t="s">
        <v>0</v>
      </c>
      <c r="K122" s="3" t="s">
        <v>0</v>
      </c>
      <c r="L122" s="3" t="s">
        <v>0</v>
      </c>
      <c r="M122" s="4">
        <f>M123</f>
        <v>31393287.619999997</v>
      </c>
      <c r="N122" s="4">
        <f t="shared" ref="N122:O122" si="30">N123</f>
        <v>71990652</v>
      </c>
      <c r="O122" s="4">
        <f t="shared" si="30"/>
        <v>216198958</v>
      </c>
    </row>
    <row r="123" spans="1:15" ht="31.5" x14ac:dyDescent="0.2">
      <c r="A123" s="72" t="s">
        <v>33</v>
      </c>
      <c r="B123" s="2" t="s">
        <v>157</v>
      </c>
      <c r="C123" s="2" t="s">
        <v>18</v>
      </c>
      <c r="D123" s="2" t="s">
        <v>0</v>
      </c>
      <c r="E123" s="2" t="s">
        <v>0</v>
      </c>
      <c r="F123" s="2" t="s">
        <v>0</v>
      </c>
      <c r="G123" s="2" t="s">
        <v>0</v>
      </c>
      <c r="H123" s="3" t="s">
        <v>0</v>
      </c>
      <c r="I123" s="3" t="s">
        <v>0</v>
      </c>
      <c r="J123" s="3" t="s">
        <v>0</v>
      </c>
      <c r="K123" s="3" t="s">
        <v>0</v>
      </c>
      <c r="L123" s="3" t="s">
        <v>0</v>
      </c>
      <c r="M123" s="4">
        <f>M124+M136</f>
        <v>31393287.619999997</v>
      </c>
      <c r="N123" s="4">
        <f t="shared" ref="N123:O123" si="31">N124+N136</f>
        <v>71990652</v>
      </c>
      <c r="O123" s="4">
        <f t="shared" si="31"/>
        <v>216198958</v>
      </c>
    </row>
    <row r="124" spans="1:15" ht="78.75" x14ac:dyDescent="0.2">
      <c r="A124" s="1" t="s">
        <v>158</v>
      </c>
      <c r="B124" s="2" t="s">
        <v>157</v>
      </c>
      <c r="C124" s="2" t="s">
        <v>18</v>
      </c>
      <c r="D124" s="2" t="s">
        <v>159</v>
      </c>
      <c r="E124" s="2" t="s">
        <v>0</v>
      </c>
      <c r="F124" s="2" t="s">
        <v>0</v>
      </c>
      <c r="G124" s="2" t="s">
        <v>0</v>
      </c>
      <c r="H124" s="3" t="s">
        <v>0</v>
      </c>
      <c r="I124" s="3" t="s">
        <v>0</v>
      </c>
      <c r="J124" s="3" t="s">
        <v>0</v>
      </c>
      <c r="K124" s="3" t="s">
        <v>0</v>
      </c>
      <c r="L124" s="3" t="s">
        <v>0</v>
      </c>
      <c r="M124" s="4">
        <f t="shared" ref="M124:M129" si="32">M125</f>
        <v>20158063.93</v>
      </c>
      <c r="N124" s="4">
        <f t="shared" ref="N124:O129" si="33">N125</f>
        <v>0</v>
      </c>
      <c r="O124" s="4">
        <f t="shared" si="33"/>
        <v>0</v>
      </c>
    </row>
    <row r="125" spans="1:15" ht="31.5" x14ac:dyDescent="0.2">
      <c r="A125" s="1" t="s">
        <v>35</v>
      </c>
      <c r="B125" s="2" t="s">
        <v>157</v>
      </c>
      <c r="C125" s="2" t="s">
        <v>18</v>
      </c>
      <c r="D125" s="2" t="s">
        <v>159</v>
      </c>
      <c r="E125" s="2" t="s">
        <v>36</v>
      </c>
      <c r="F125" s="2" t="s">
        <v>0</v>
      </c>
      <c r="G125" s="2" t="s">
        <v>0</v>
      </c>
      <c r="H125" s="3" t="s">
        <v>0</v>
      </c>
      <c r="I125" s="3" t="s">
        <v>0</v>
      </c>
      <c r="J125" s="3" t="s">
        <v>0</v>
      </c>
      <c r="K125" s="3" t="s">
        <v>0</v>
      </c>
      <c r="L125" s="3" t="s">
        <v>0</v>
      </c>
      <c r="M125" s="4">
        <f t="shared" si="32"/>
        <v>20158063.93</v>
      </c>
      <c r="N125" s="4">
        <f t="shared" si="33"/>
        <v>0</v>
      </c>
      <c r="O125" s="4">
        <f t="shared" si="33"/>
        <v>0</v>
      </c>
    </row>
    <row r="126" spans="1:15" ht="78.75" x14ac:dyDescent="0.2">
      <c r="A126" s="72" t="s">
        <v>37</v>
      </c>
      <c r="B126" s="2" t="s">
        <v>157</v>
      </c>
      <c r="C126" s="2" t="s">
        <v>18</v>
      </c>
      <c r="D126" s="2" t="s">
        <v>159</v>
      </c>
      <c r="E126" s="2" t="s">
        <v>36</v>
      </c>
      <c r="F126" s="2"/>
      <c r="G126" s="2"/>
      <c r="H126" s="3"/>
      <c r="I126" s="3"/>
      <c r="J126" s="3"/>
      <c r="K126" s="3"/>
      <c r="L126" s="3"/>
      <c r="M126" s="4">
        <f t="shared" si="32"/>
        <v>20158063.93</v>
      </c>
      <c r="N126" s="4">
        <f t="shared" si="33"/>
        <v>0</v>
      </c>
      <c r="O126" s="4">
        <f t="shared" si="33"/>
        <v>0</v>
      </c>
    </row>
    <row r="127" spans="1:15" ht="15.75" x14ac:dyDescent="0.2">
      <c r="A127" s="6" t="s">
        <v>70</v>
      </c>
      <c r="B127" s="2" t="s">
        <v>157</v>
      </c>
      <c r="C127" s="2" t="s">
        <v>18</v>
      </c>
      <c r="D127" s="2" t="s">
        <v>159</v>
      </c>
      <c r="E127" s="2" t="s">
        <v>36</v>
      </c>
      <c r="F127" s="2" t="s">
        <v>71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2" t="s">
        <v>0</v>
      </c>
      <c r="M127" s="4">
        <f t="shared" si="32"/>
        <v>20158063.93</v>
      </c>
      <c r="N127" s="4">
        <f t="shared" si="33"/>
        <v>0</v>
      </c>
      <c r="O127" s="4">
        <f t="shared" si="33"/>
        <v>0</v>
      </c>
    </row>
    <row r="128" spans="1:15" ht="15.75" x14ac:dyDescent="0.2">
      <c r="A128" s="6" t="s">
        <v>72</v>
      </c>
      <c r="B128" s="2" t="s">
        <v>157</v>
      </c>
      <c r="C128" s="2" t="s">
        <v>18</v>
      </c>
      <c r="D128" s="2" t="s">
        <v>159</v>
      </c>
      <c r="E128" s="2" t="s">
        <v>36</v>
      </c>
      <c r="F128" s="2" t="s">
        <v>71</v>
      </c>
      <c r="G128" s="2" t="s">
        <v>32</v>
      </c>
      <c r="H128" s="2" t="s">
        <v>0</v>
      </c>
      <c r="I128" s="2" t="s">
        <v>0</v>
      </c>
      <c r="J128" s="2" t="s">
        <v>0</v>
      </c>
      <c r="K128" s="2" t="s">
        <v>0</v>
      </c>
      <c r="L128" s="2" t="s">
        <v>0</v>
      </c>
      <c r="M128" s="4">
        <f t="shared" si="32"/>
        <v>20158063.93</v>
      </c>
      <c r="N128" s="4">
        <f t="shared" si="33"/>
        <v>0</v>
      </c>
      <c r="O128" s="4">
        <f t="shared" si="33"/>
        <v>0</v>
      </c>
    </row>
    <row r="129" spans="1:16" ht="47.25" x14ac:dyDescent="0.2">
      <c r="A129" s="1" t="s">
        <v>42</v>
      </c>
      <c r="B129" s="2" t="s">
        <v>157</v>
      </c>
      <c r="C129" s="2" t="s">
        <v>18</v>
      </c>
      <c r="D129" s="2" t="s">
        <v>159</v>
      </c>
      <c r="E129" s="2" t="s">
        <v>36</v>
      </c>
      <c r="F129" s="2" t="s">
        <v>71</v>
      </c>
      <c r="G129" s="2" t="s">
        <v>32</v>
      </c>
      <c r="H129" s="2" t="s">
        <v>43</v>
      </c>
      <c r="I129" s="3" t="s">
        <v>0</v>
      </c>
      <c r="J129" s="3" t="s">
        <v>0</v>
      </c>
      <c r="K129" s="3" t="s">
        <v>0</v>
      </c>
      <c r="L129" s="3" t="s">
        <v>0</v>
      </c>
      <c r="M129" s="4">
        <f t="shared" si="32"/>
        <v>20158063.93</v>
      </c>
      <c r="N129" s="4">
        <f t="shared" si="33"/>
        <v>0</v>
      </c>
      <c r="O129" s="4">
        <f t="shared" si="33"/>
        <v>0</v>
      </c>
    </row>
    <row r="130" spans="1:16" ht="63" x14ac:dyDescent="0.2">
      <c r="A130" s="1" t="s">
        <v>44</v>
      </c>
      <c r="B130" s="2" t="s">
        <v>157</v>
      </c>
      <c r="C130" s="2" t="s">
        <v>18</v>
      </c>
      <c r="D130" s="2" t="s">
        <v>159</v>
      </c>
      <c r="E130" s="2" t="s">
        <v>36</v>
      </c>
      <c r="F130" s="2" t="s">
        <v>71</v>
      </c>
      <c r="G130" s="2" t="s">
        <v>32</v>
      </c>
      <c r="H130" s="2" t="s">
        <v>43</v>
      </c>
      <c r="I130" s="2" t="s">
        <v>45</v>
      </c>
      <c r="J130" s="2" t="s">
        <v>0</v>
      </c>
      <c r="K130" s="2" t="s">
        <v>0</v>
      </c>
      <c r="L130" s="2" t="s">
        <v>0</v>
      </c>
      <c r="M130" s="4">
        <f>M131+M132+M133+M134+M135</f>
        <v>20158063.93</v>
      </c>
      <c r="N130" s="4">
        <f t="shared" ref="N130:O130" si="34">N131+N132+N133+N134+N135</f>
        <v>0</v>
      </c>
      <c r="O130" s="4">
        <f t="shared" si="34"/>
        <v>0</v>
      </c>
    </row>
    <row r="131" spans="1:16" ht="31.5" x14ac:dyDescent="0.2">
      <c r="A131" s="11" t="s">
        <v>160</v>
      </c>
      <c r="B131" s="8" t="s">
        <v>157</v>
      </c>
      <c r="C131" s="8" t="s">
        <v>18</v>
      </c>
      <c r="D131" s="8" t="s">
        <v>159</v>
      </c>
      <c r="E131" s="8" t="s">
        <v>36</v>
      </c>
      <c r="F131" s="8" t="s">
        <v>71</v>
      </c>
      <c r="G131" s="8" t="s">
        <v>32</v>
      </c>
      <c r="H131" s="8" t="s">
        <v>43</v>
      </c>
      <c r="I131" s="8" t="s">
        <v>45</v>
      </c>
      <c r="J131" s="9" t="s">
        <v>161</v>
      </c>
      <c r="K131" s="73" t="s">
        <v>162</v>
      </c>
      <c r="L131" s="9" t="s">
        <v>49</v>
      </c>
      <c r="M131" s="127">
        <f>2000000+208750.14+5631919.86</f>
        <v>7840670</v>
      </c>
      <c r="N131" s="10">
        <v>0</v>
      </c>
      <c r="O131" s="10">
        <v>0</v>
      </c>
    </row>
    <row r="132" spans="1:16" s="5" customFormat="1" ht="31.5" x14ac:dyDescent="0.2">
      <c r="A132" s="11" t="s">
        <v>566</v>
      </c>
      <c r="B132" s="8" t="s">
        <v>157</v>
      </c>
      <c r="C132" s="8" t="s">
        <v>18</v>
      </c>
      <c r="D132" s="8" t="s">
        <v>159</v>
      </c>
      <c r="E132" s="8" t="s">
        <v>36</v>
      </c>
      <c r="F132" s="8" t="s">
        <v>71</v>
      </c>
      <c r="G132" s="8" t="s">
        <v>32</v>
      </c>
      <c r="H132" s="8" t="s">
        <v>43</v>
      </c>
      <c r="I132" s="8" t="s">
        <v>45</v>
      </c>
      <c r="J132" s="9" t="s">
        <v>161</v>
      </c>
      <c r="K132" s="73" t="s">
        <v>565</v>
      </c>
      <c r="L132" s="9">
        <v>2022</v>
      </c>
      <c r="M132" s="127">
        <f>9718.07+1771178.29+100000</f>
        <v>1880896.36</v>
      </c>
      <c r="N132" s="10">
        <v>0</v>
      </c>
      <c r="O132" s="10">
        <v>0</v>
      </c>
    </row>
    <row r="133" spans="1:16" s="5" customFormat="1" ht="31.5" x14ac:dyDescent="0.2">
      <c r="A133" s="11" t="s">
        <v>567</v>
      </c>
      <c r="B133" s="8" t="s">
        <v>157</v>
      </c>
      <c r="C133" s="8" t="s">
        <v>18</v>
      </c>
      <c r="D133" s="8" t="s">
        <v>159</v>
      </c>
      <c r="E133" s="8" t="s">
        <v>36</v>
      </c>
      <c r="F133" s="8" t="s">
        <v>71</v>
      </c>
      <c r="G133" s="8" t="s">
        <v>32</v>
      </c>
      <c r="H133" s="8" t="s">
        <v>43</v>
      </c>
      <c r="I133" s="8" t="s">
        <v>45</v>
      </c>
      <c r="J133" s="9" t="s">
        <v>161</v>
      </c>
      <c r="K133" s="73" t="s">
        <v>570</v>
      </c>
      <c r="L133" s="9">
        <v>2022</v>
      </c>
      <c r="M133" s="127">
        <f>2031647.07+324222.8-328332.3</f>
        <v>2027537.57</v>
      </c>
      <c r="N133" s="10">
        <v>0</v>
      </c>
      <c r="O133" s="10">
        <v>0</v>
      </c>
    </row>
    <row r="134" spans="1:16" s="71" customFormat="1" ht="31.5" x14ac:dyDescent="0.2">
      <c r="A134" s="11" t="s">
        <v>596</v>
      </c>
      <c r="B134" s="8" t="s">
        <v>157</v>
      </c>
      <c r="C134" s="8" t="s">
        <v>18</v>
      </c>
      <c r="D134" s="8" t="s">
        <v>159</v>
      </c>
      <c r="E134" s="8" t="s">
        <v>36</v>
      </c>
      <c r="F134" s="8" t="s">
        <v>71</v>
      </c>
      <c r="G134" s="8" t="s">
        <v>32</v>
      </c>
      <c r="H134" s="8" t="s">
        <v>43</v>
      </c>
      <c r="I134" s="8" t="s">
        <v>45</v>
      </c>
      <c r="J134" s="9" t="s">
        <v>161</v>
      </c>
      <c r="K134" s="73" t="s">
        <v>162</v>
      </c>
      <c r="L134" s="9" t="s">
        <v>49</v>
      </c>
      <c r="M134" s="127">
        <f>2000000+2204480</f>
        <v>4204480</v>
      </c>
      <c r="N134" s="10">
        <v>0</v>
      </c>
      <c r="O134" s="10">
        <v>0</v>
      </c>
    </row>
    <row r="135" spans="1:16" s="71" customFormat="1" ht="31.5" x14ac:dyDescent="0.2">
      <c r="A135" s="11" t="s">
        <v>597</v>
      </c>
      <c r="B135" s="8" t="s">
        <v>157</v>
      </c>
      <c r="C135" s="8" t="s">
        <v>18</v>
      </c>
      <c r="D135" s="8" t="s">
        <v>159</v>
      </c>
      <c r="E135" s="8" t="s">
        <v>36</v>
      </c>
      <c r="F135" s="8" t="s">
        <v>71</v>
      </c>
      <c r="G135" s="8" t="s">
        <v>32</v>
      </c>
      <c r="H135" s="8" t="s">
        <v>43</v>
      </c>
      <c r="I135" s="8" t="s">
        <v>45</v>
      </c>
      <c r="J135" s="9" t="s">
        <v>161</v>
      </c>
      <c r="K135" s="73" t="s">
        <v>162</v>
      </c>
      <c r="L135" s="9" t="s">
        <v>49</v>
      </c>
      <c r="M135" s="127">
        <f>2000000+2204480</f>
        <v>4204480</v>
      </c>
      <c r="N135" s="10">
        <v>0</v>
      </c>
      <c r="O135" s="10">
        <v>0</v>
      </c>
    </row>
    <row r="136" spans="1:16" s="5" customFormat="1" ht="63" x14ac:dyDescent="0.2">
      <c r="A136" s="1" t="s">
        <v>163</v>
      </c>
      <c r="B136" s="2" t="s">
        <v>157</v>
      </c>
      <c r="C136" s="2" t="s">
        <v>18</v>
      </c>
      <c r="D136" s="2" t="s">
        <v>132</v>
      </c>
      <c r="E136" s="2" t="s">
        <v>0</v>
      </c>
      <c r="F136" s="2" t="s">
        <v>0</v>
      </c>
      <c r="G136" s="2" t="s">
        <v>0</v>
      </c>
      <c r="H136" s="3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4">
        <f t="shared" ref="M136:M141" si="35">M137</f>
        <v>11235223.689999999</v>
      </c>
      <c r="N136" s="4">
        <f t="shared" ref="N136:O141" si="36">N137</f>
        <v>71990652</v>
      </c>
      <c r="O136" s="4">
        <f t="shared" si="36"/>
        <v>216198958</v>
      </c>
    </row>
    <row r="137" spans="1:16" s="5" customFormat="1" ht="31.5" x14ac:dyDescent="0.2">
      <c r="A137" s="1" t="s">
        <v>35</v>
      </c>
      <c r="B137" s="2" t="s">
        <v>157</v>
      </c>
      <c r="C137" s="2" t="s">
        <v>18</v>
      </c>
      <c r="D137" s="2" t="s">
        <v>132</v>
      </c>
      <c r="E137" s="2" t="s">
        <v>36</v>
      </c>
      <c r="F137" s="2" t="s">
        <v>0</v>
      </c>
      <c r="G137" s="2" t="s">
        <v>0</v>
      </c>
      <c r="H137" s="3" t="s">
        <v>0</v>
      </c>
      <c r="I137" s="3" t="s">
        <v>0</v>
      </c>
      <c r="J137" s="3" t="s">
        <v>0</v>
      </c>
      <c r="K137" s="3" t="s">
        <v>0</v>
      </c>
      <c r="L137" s="3" t="s">
        <v>0</v>
      </c>
      <c r="M137" s="4">
        <f t="shared" si="35"/>
        <v>11235223.689999999</v>
      </c>
      <c r="N137" s="4">
        <f t="shared" si="36"/>
        <v>71990652</v>
      </c>
      <c r="O137" s="4">
        <f t="shared" si="36"/>
        <v>216198958</v>
      </c>
    </row>
    <row r="138" spans="1:16" s="5" customFormat="1" ht="78.75" x14ac:dyDescent="0.2">
      <c r="A138" s="72" t="s">
        <v>54</v>
      </c>
      <c r="B138" s="2" t="s">
        <v>157</v>
      </c>
      <c r="C138" s="2" t="s">
        <v>18</v>
      </c>
      <c r="D138" s="2" t="s">
        <v>132</v>
      </c>
      <c r="E138" s="2" t="s">
        <v>36</v>
      </c>
      <c r="F138" s="2"/>
      <c r="G138" s="2"/>
      <c r="H138" s="3"/>
      <c r="I138" s="3"/>
      <c r="J138" s="3"/>
      <c r="K138" s="3"/>
      <c r="L138" s="3"/>
      <c r="M138" s="4">
        <f t="shared" si="35"/>
        <v>11235223.689999999</v>
      </c>
      <c r="N138" s="4">
        <f t="shared" si="36"/>
        <v>71990652</v>
      </c>
      <c r="O138" s="4">
        <f t="shared" si="36"/>
        <v>216198958</v>
      </c>
    </row>
    <row r="139" spans="1:16" s="5" customFormat="1" ht="15.75" x14ac:dyDescent="0.2">
      <c r="A139" s="6" t="s">
        <v>55</v>
      </c>
      <c r="B139" s="2" t="s">
        <v>157</v>
      </c>
      <c r="C139" s="2" t="s">
        <v>18</v>
      </c>
      <c r="D139" s="2" t="s">
        <v>132</v>
      </c>
      <c r="E139" s="2" t="s">
        <v>36</v>
      </c>
      <c r="F139" s="2" t="s">
        <v>56</v>
      </c>
      <c r="G139" s="2" t="s">
        <v>0</v>
      </c>
      <c r="H139" s="2" t="s">
        <v>0</v>
      </c>
      <c r="I139" s="2" t="s">
        <v>0</v>
      </c>
      <c r="J139" s="2" t="s">
        <v>0</v>
      </c>
      <c r="K139" s="2" t="s">
        <v>0</v>
      </c>
      <c r="L139" s="2" t="s">
        <v>0</v>
      </c>
      <c r="M139" s="4">
        <f t="shared" si="35"/>
        <v>11235223.689999999</v>
      </c>
      <c r="N139" s="4">
        <f t="shared" si="36"/>
        <v>71990652</v>
      </c>
      <c r="O139" s="4">
        <f t="shared" si="36"/>
        <v>216198958</v>
      </c>
    </row>
    <row r="140" spans="1:16" s="5" customFormat="1" ht="31.5" x14ac:dyDescent="0.2">
      <c r="A140" s="6" t="s">
        <v>57</v>
      </c>
      <c r="B140" s="2" t="s">
        <v>157</v>
      </c>
      <c r="C140" s="2" t="s">
        <v>18</v>
      </c>
      <c r="D140" s="2" t="s">
        <v>132</v>
      </c>
      <c r="E140" s="2" t="s">
        <v>36</v>
      </c>
      <c r="F140" s="2" t="s">
        <v>56</v>
      </c>
      <c r="G140" s="2" t="s">
        <v>58</v>
      </c>
      <c r="H140" s="2" t="s">
        <v>0</v>
      </c>
      <c r="I140" s="2" t="s">
        <v>0</v>
      </c>
      <c r="J140" s="2" t="s">
        <v>0</v>
      </c>
      <c r="K140" s="2" t="s">
        <v>0</v>
      </c>
      <c r="L140" s="2" t="s">
        <v>0</v>
      </c>
      <c r="M140" s="4">
        <f t="shared" si="35"/>
        <v>11235223.689999999</v>
      </c>
      <c r="N140" s="4">
        <f t="shared" si="36"/>
        <v>71990652</v>
      </c>
      <c r="O140" s="4">
        <f t="shared" si="36"/>
        <v>216198958</v>
      </c>
    </row>
    <row r="141" spans="1:16" s="5" customFormat="1" ht="47.25" x14ac:dyDescent="0.2">
      <c r="A141" s="1" t="s">
        <v>549</v>
      </c>
      <c r="B141" s="2" t="s">
        <v>157</v>
      </c>
      <c r="C141" s="2" t="s">
        <v>18</v>
      </c>
      <c r="D141" s="2" t="s">
        <v>132</v>
      </c>
      <c r="E141" s="2" t="s">
        <v>36</v>
      </c>
      <c r="F141" s="2" t="s">
        <v>56</v>
      </c>
      <c r="G141" s="2" t="s">
        <v>58</v>
      </c>
      <c r="H141" s="2">
        <v>16140</v>
      </c>
      <c r="I141" s="3" t="s">
        <v>0</v>
      </c>
      <c r="J141" s="3" t="s">
        <v>0</v>
      </c>
      <c r="K141" s="3" t="s">
        <v>0</v>
      </c>
      <c r="L141" s="3" t="s">
        <v>0</v>
      </c>
      <c r="M141" s="4">
        <f t="shared" si="35"/>
        <v>11235223.689999999</v>
      </c>
      <c r="N141" s="4">
        <f t="shared" si="36"/>
        <v>71990652</v>
      </c>
      <c r="O141" s="4">
        <f t="shared" si="36"/>
        <v>216198958</v>
      </c>
    </row>
    <row r="142" spans="1:16" s="5" customFormat="1" ht="63" x14ac:dyDescent="0.2">
      <c r="A142" s="1" t="s">
        <v>44</v>
      </c>
      <c r="B142" s="2" t="s">
        <v>157</v>
      </c>
      <c r="C142" s="2" t="s">
        <v>18</v>
      </c>
      <c r="D142" s="2" t="s">
        <v>132</v>
      </c>
      <c r="E142" s="2" t="s">
        <v>36</v>
      </c>
      <c r="F142" s="2" t="s">
        <v>56</v>
      </c>
      <c r="G142" s="2" t="s">
        <v>58</v>
      </c>
      <c r="H142" s="2" t="s">
        <v>164</v>
      </c>
      <c r="I142" s="2" t="s">
        <v>45</v>
      </c>
      <c r="J142" s="2" t="s">
        <v>0</v>
      </c>
      <c r="K142" s="2" t="s">
        <v>0</v>
      </c>
      <c r="L142" s="2" t="s">
        <v>0</v>
      </c>
      <c r="M142" s="4">
        <f>M143+M144+M145</f>
        <v>11235223.689999999</v>
      </c>
      <c r="N142" s="4">
        <f t="shared" ref="N142:O142" si="37">N143+N144+N145</f>
        <v>71990652</v>
      </c>
      <c r="O142" s="4">
        <f t="shared" si="37"/>
        <v>216198958</v>
      </c>
      <c r="P142" s="5">
        <v>10735223.689999999</v>
      </c>
    </row>
    <row r="143" spans="1:16" s="5" customFormat="1" ht="63" x14ac:dyDescent="0.2">
      <c r="A143" s="7" t="s">
        <v>165</v>
      </c>
      <c r="B143" s="8" t="s">
        <v>157</v>
      </c>
      <c r="C143" s="8" t="s">
        <v>18</v>
      </c>
      <c r="D143" s="8" t="s">
        <v>132</v>
      </c>
      <c r="E143" s="8" t="s">
        <v>36</v>
      </c>
      <c r="F143" s="8" t="s">
        <v>56</v>
      </c>
      <c r="G143" s="8" t="s">
        <v>58</v>
      </c>
      <c r="H143" s="8" t="s">
        <v>164</v>
      </c>
      <c r="I143" s="8" t="s">
        <v>45</v>
      </c>
      <c r="J143" s="13" t="s">
        <v>62</v>
      </c>
      <c r="K143" s="13">
        <v>0.91800000000000004</v>
      </c>
      <c r="L143" s="13">
        <v>2025</v>
      </c>
      <c r="M143" s="10">
        <f>4164423.69+290744+57756</f>
        <v>4512923.6899999995</v>
      </c>
      <c r="N143" s="10">
        <v>0</v>
      </c>
      <c r="O143" s="10">
        <v>150000000</v>
      </c>
    </row>
    <row r="144" spans="1:16" s="5" customFormat="1" ht="63" x14ac:dyDescent="0.2">
      <c r="A144" s="7" t="s">
        <v>166</v>
      </c>
      <c r="B144" s="8" t="s">
        <v>157</v>
      </c>
      <c r="C144" s="8" t="s">
        <v>18</v>
      </c>
      <c r="D144" s="8" t="s">
        <v>132</v>
      </c>
      <c r="E144" s="8" t="s">
        <v>36</v>
      </c>
      <c r="F144" s="8" t="s">
        <v>56</v>
      </c>
      <c r="G144" s="8" t="s">
        <v>58</v>
      </c>
      <c r="H144" s="8" t="s">
        <v>164</v>
      </c>
      <c r="I144" s="8" t="s">
        <v>45</v>
      </c>
      <c r="J144" s="13" t="s">
        <v>62</v>
      </c>
      <c r="K144" s="13">
        <v>4.42</v>
      </c>
      <c r="L144" s="13">
        <v>2024</v>
      </c>
      <c r="M144" s="10">
        <f>1404000+3414400-290744+500000-57756</f>
        <v>4969900</v>
      </c>
      <c r="N144" s="10">
        <v>52400000</v>
      </c>
      <c r="O144" s="10">
        <v>66198958</v>
      </c>
    </row>
    <row r="145" spans="1:15" ht="63" x14ac:dyDescent="0.2">
      <c r="A145" s="7" t="s">
        <v>167</v>
      </c>
      <c r="B145" s="8" t="s">
        <v>157</v>
      </c>
      <c r="C145" s="8" t="s">
        <v>18</v>
      </c>
      <c r="D145" s="8" t="s">
        <v>132</v>
      </c>
      <c r="E145" s="8" t="s">
        <v>36</v>
      </c>
      <c r="F145" s="8" t="s">
        <v>56</v>
      </c>
      <c r="G145" s="8" t="s">
        <v>58</v>
      </c>
      <c r="H145" s="8" t="s">
        <v>164</v>
      </c>
      <c r="I145" s="8" t="s">
        <v>45</v>
      </c>
      <c r="J145" s="13" t="s">
        <v>62</v>
      </c>
      <c r="K145" s="13">
        <v>1.115</v>
      </c>
      <c r="L145" s="13">
        <v>2023</v>
      </c>
      <c r="M145" s="10">
        <f>1346350+406050</f>
        <v>1752400</v>
      </c>
      <c r="N145" s="10">
        <v>19590652</v>
      </c>
      <c r="O145" s="10">
        <v>0</v>
      </c>
    </row>
    <row r="146" spans="1:15" ht="31.5" x14ac:dyDescent="0.2">
      <c r="A146" s="1" t="s">
        <v>168</v>
      </c>
      <c r="B146" s="2" t="s">
        <v>169</v>
      </c>
      <c r="C146" s="2" t="s">
        <v>0</v>
      </c>
      <c r="D146" s="2" t="s">
        <v>0</v>
      </c>
      <c r="E146" s="2" t="s">
        <v>0</v>
      </c>
      <c r="F146" s="2" t="s">
        <v>0</v>
      </c>
      <c r="G146" s="2" t="s">
        <v>0</v>
      </c>
      <c r="H146" s="3" t="s">
        <v>0</v>
      </c>
      <c r="I146" s="3" t="s">
        <v>0</v>
      </c>
      <c r="J146" s="3" t="s">
        <v>0</v>
      </c>
      <c r="K146" s="3" t="s">
        <v>0</v>
      </c>
      <c r="L146" s="3" t="s">
        <v>0</v>
      </c>
      <c r="M146" s="4">
        <f t="shared" ref="M146:M153" si="38">M147</f>
        <v>1000000</v>
      </c>
      <c r="N146" s="4">
        <f t="shared" ref="N146:O153" si="39">N147</f>
        <v>222257000</v>
      </c>
      <c r="O146" s="4">
        <f t="shared" si="39"/>
        <v>0</v>
      </c>
    </row>
    <row r="147" spans="1:15" ht="31.5" x14ac:dyDescent="0.2">
      <c r="A147" s="1" t="s">
        <v>33</v>
      </c>
      <c r="B147" s="2" t="s">
        <v>169</v>
      </c>
      <c r="C147" s="2" t="s">
        <v>18</v>
      </c>
      <c r="D147" s="2" t="s">
        <v>0</v>
      </c>
      <c r="E147" s="2" t="s">
        <v>0</v>
      </c>
      <c r="F147" s="2" t="s">
        <v>0</v>
      </c>
      <c r="G147" s="2" t="s">
        <v>0</v>
      </c>
      <c r="H147" s="3" t="s">
        <v>0</v>
      </c>
      <c r="I147" s="3" t="s">
        <v>0</v>
      </c>
      <c r="J147" s="3" t="s">
        <v>0</v>
      </c>
      <c r="K147" s="3" t="s">
        <v>0</v>
      </c>
      <c r="L147" s="3" t="s">
        <v>0</v>
      </c>
      <c r="M147" s="4">
        <f t="shared" si="38"/>
        <v>1000000</v>
      </c>
      <c r="N147" s="4">
        <f t="shared" si="39"/>
        <v>222257000</v>
      </c>
      <c r="O147" s="4">
        <f t="shared" si="39"/>
        <v>0</v>
      </c>
    </row>
    <row r="148" spans="1:15" ht="31.5" x14ac:dyDescent="0.2">
      <c r="A148" s="1" t="s">
        <v>170</v>
      </c>
      <c r="B148" s="2" t="s">
        <v>169</v>
      </c>
      <c r="C148" s="2" t="s">
        <v>18</v>
      </c>
      <c r="D148" s="2" t="s">
        <v>32</v>
      </c>
      <c r="E148" s="2" t="s">
        <v>0</v>
      </c>
      <c r="F148" s="2" t="s">
        <v>0</v>
      </c>
      <c r="G148" s="2" t="s">
        <v>0</v>
      </c>
      <c r="H148" s="3" t="s">
        <v>0</v>
      </c>
      <c r="I148" s="3" t="s">
        <v>0</v>
      </c>
      <c r="J148" s="3" t="s">
        <v>0</v>
      </c>
      <c r="K148" s="3" t="s">
        <v>0</v>
      </c>
      <c r="L148" s="3" t="s">
        <v>0</v>
      </c>
      <c r="M148" s="4">
        <f t="shared" si="38"/>
        <v>1000000</v>
      </c>
      <c r="N148" s="4">
        <f t="shared" si="39"/>
        <v>222257000</v>
      </c>
      <c r="O148" s="4">
        <f t="shared" si="39"/>
        <v>0</v>
      </c>
    </row>
    <row r="149" spans="1:15" ht="31.5" x14ac:dyDescent="0.2">
      <c r="A149" s="1" t="s">
        <v>35</v>
      </c>
      <c r="B149" s="2" t="s">
        <v>169</v>
      </c>
      <c r="C149" s="2" t="s">
        <v>18</v>
      </c>
      <c r="D149" s="2" t="s">
        <v>32</v>
      </c>
      <c r="E149" s="2" t="s">
        <v>36</v>
      </c>
      <c r="F149" s="2" t="s">
        <v>0</v>
      </c>
      <c r="G149" s="2" t="s">
        <v>0</v>
      </c>
      <c r="H149" s="3" t="s">
        <v>0</v>
      </c>
      <c r="I149" s="3" t="s">
        <v>0</v>
      </c>
      <c r="J149" s="3" t="s">
        <v>0</v>
      </c>
      <c r="K149" s="3" t="s">
        <v>0</v>
      </c>
      <c r="L149" s="3" t="s">
        <v>0</v>
      </c>
      <c r="M149" s="4">
        <f t="shared" si="38"/>
        <v>1000000</v>
      </c>
      <c r="N149" s="4">
        <f t="shared" si="39"/>
        <v>222257000</v>
      </c>
      <c r="O149" s="4">
        <f t="shared" si="39"/>
        <v>0</v>
      </c>
    </row>
    <row r="150" spans="1:15" ht="78.75" x14ac:dyDescent="0.2">
      <c r="A150" s="1" t="s">
        <v>37</v>
      </c>
      <c r="B150" s="2" t="s">
        <v>169</v>
      </c>
      <c r="C150" s="2" t="s">
        <v>18</v>
      </c>
      <c r="D150" s="2" t="s">
        <v>32</v>
      </c>
      <c r="E150" s="2" t="s">
        <v>36</v>
      </c>
      <c r="F150" s="2" t="s">
        <v>0</v>
      </c>
      <c r="G150" s="2" t="s">
        <v>0</v>
      </c>
      <c r="H150" s="3" t="s">
        <v>0</v>
      </c>
      <c r="I150" s="3" t="s">
        <v>0</v>
      </c>
      <c r="J150" s="3" t="s">
        <v>0</v>
      </c>
      <c r="K150" s="3" t="s">
        <v>0</v>
      </c>
      <c r="L150" s="3" t="s">
        <v>0</v>
      </c>
      <c r="M150" s="4">
        <f t="shared" si="38"/>
        <v>1000000</v>
      </c>
      <c r="N150" s="4">
        <f t="shared" si="39"/>
        <v>222257000</v>
      </c>
      <c r="O150" s="4">
        <f t="shared" si="39"/>
        <v>0</v>
      </c>
    </row>
    <row r="151" spans="1:15" ht="15.75" x14ac:dyDescent="0.2">
      <c r="A151" s="6" t="s">
        <v>171</v>
      </c>
      <c r="B151" s="2" t="s">
        <v>169</v>
      </c>
      <c r="C151" s="2" t="s">
        <v>18</v>
      </c>
      <c r="D151" s="2" t="s">
        <v>32</v>
      </c>
      <c r="E151" s="2" t="s">
        <v>36</v>
      </c>
      <c r="F151" s="2" t="s">
        <v>41</v>
      </c>
      <c r="G151" s="2" t="s">
        <v>0</v>
      </c>
      <c r="H151" s="2" t="s">
        <v>0</v>
      </c>
      <c r="I151" s="2" t="s">
        <v>0</v>
      </c>
      <c r="J151" s="2" t="s">
        <v>0</v>
      </c>
      <c r="K151" s="2" t="s">
        <v>0</v>
      </c>
      <c r="L151" s="2" t="s">
        <v>0</v>
      </c>
      <c r="M151" s="4">
        <f t="shared" si="38"/>
        <v>1000000</v>
      </c>
      <c r="N151" s="4">
        <f t="shared" si="39"/>
        <v>222257000</v>
      </c>
      <c r="O151" s="4">
        <f t="shared" si="39"/>
        <v>0</v>
      </c>
    </row>
    <row r="152" spans="1:15" ht="15.75" x14ac:dyDescent="0.2">
      <c r="A152" s="6" t="s">
        <v>172</v>
      </c>
      <c r="B152" s="2" t="s">
        <v>169</v>
      </c>
      <c r="C152" s="2" t="s">
        <v>18</v>
      </c>
      <c r="D152" s="2" t="s">
        <v>32</v>
      </c>
      <c r="E152" s="2" t="s">
        <v>36</v>
      </c>
      <c r="F152" s="2" t="s">
        <v>41</v>
      </c>
      <c r="G152" s="2" t="s">
        <v>32</v>
      </c>
      <c r="H152" s="2" t="s">
        <v>0</v>
      </c>
      <c r="I152" s="2" t="s">
        <v>0</v>
      </c>
      <c r="J152" s="2" t="s">
        <v>0</v>
      </c>
      <c r="K152" s="2" t="s">
        <v>0</v>
      </c>
      <c r="L152" s="2" t="s">
        <v>0</v>
      </c>
      <c r="M152" s="4">
        <f t="shared" si="38"/>
        <v>1000000</v>
      </c>
      <c r="N152" s="4">
        <f t="shared" si="39"/>
        <v>222257000</v>
      </c>
      <c r="O152" s="4">
        <f t="shared" si="39"/>
        <v>0</v>
      </c>
    </row>
    <row r="153" spans="1:15" ht="47.25" x14ac:dyDescent="0.2">
      <c r="A153" s="1" t="s">
        <v>42</v>
      </c>
      <c r="B153" s="2" t="s">
        <v>169</v>
      </c>
      <c r="C153" s="2" t="s">
        <v>18</v>
      </c>
      <c r="D153" s="2" t="s">
        <v>32</v>
      </c>
      <c r="E153" s="2" t="s">
        <v>36</v>
      </c>
      <c r="F153" s="2" t="s">
        <v>41</v>
      </c>
      <c r="G153" s="2" t="s">
        <v>32</v>
      </c>
      <c r="H153" s="2" t="s">
        <v>43</v>
      </c>
      <c r="I153" s="3" t="s">
        <v>0</v>
      </c>
      <c r="J153" s="3" t="s">
        <v>0</v>
      </c>
      <c r="K153" s="3" t="s">
        <v>0</v>
      </c>
      <c r="L153" s="3" t="s">
        <v>0</v>
      </c>
      <c r="M153" s="4">
        <f t="shared" si="38"/>
        <v>1000000</v>
      </c>
      <c r="N153" s="4">
        <f t="shared" si="39"/>
        <v>222257000</v>
      </c>
      <c r="O153" s="4">
        <f t="shared" si="39"/>
        <v>0</v>
      </c>
    </row>
    <row r="154" spans="1:15" ht="63" x14ac:dyDescent="0.2">
      <c r="A154" s="1" t="s">
        <v>44</v>
      </c>
      <c r="B154" s="2" t="s">
        <v>169</v>
      </c>
      <c r="C154" s="2" t="s">
        <v>18</v>
      </c>
      <c r="D154" s="2" t="s">
        <v>32</v>
      </c>
      <c r="E154" s="2" t="s">
        <v>36</v>
      </c>
      <c r="F154" s="2" t="s">
        <v>41</v>
      </c>
      <c r="G154" s="2" t="s">
        <v>32</v>
      </c>
      <c r="H154" s="2" t="s">
        <v>43</v>
      </c>
      <c r="I154" s="2" t="s">
        <v>45</v>
      </c>
      <c r="J154" s="2" t="s">
        <v>0</v>
      </c>
      <c r="K154" s="2" t="s">
        <v>0</v>
      </c>
      <c r="L154" s="2" t="s">
        <v>0</v>
      </c>
      <c r="M154" s="4">
        <f>M155+M156+M157+M158</f>
        <v>1000000</v>
      </c>
      <c r="N154" s="4">
        <f t="shared" ref="N154:O154" si="40">N155+N156+N157+N158</f>
        <v>222257000</v>
      </c>
      <c r="O154" s="4">
        <f t="shared" si="40"/>
        <v>0</v>
      </c>
    </row>
    <row r="155" spans="1:15" ht="31.5" x14ac:dyDescent="0.2">
      <c r="A155" s="7" t="s">
        <v>173</v>
      </c>
      <c r="B155" s="8" t="s">
        <v>169</v>
      </c>
      <c r="C155" s="8" t="s">
        <v>18</v>
      </c>
      <c r="D155" s="8" t="s">
        <v>32</v>
      </c>
      <c r="E155" s="8" t="s">
        <v>36</v>
      </c>
      <c r="F155" s="8" t="s">
        <v>41</v>
      </c>
      <c r="G155" s="8" t="s">
        <v>32</v>
      </c>
      <c r="H155" s="8" t="s">
        <v>43</v>
      </c>
      <c r="I155" s="8" t="s">
        <v>45</v>
      </c>
      <c r="J155" s="9" t="s">
        <v>91</v>
      </c>
      <c r="K155" s="9" t="s">
        <v>174</v>
      </c>
      <c r="L155" s="9" t="s">
        <v>64</v>
      </c>
      <c r="M155" s="10">
        <v>0</v>
      </c>
      <c r="N155" s="10">
        <v>45000000</v>
      </c>
      <c r="O155" s="10">
        <v>0</v>
      </c>
    </row>
    <row r="156" spans="1:15" ht="94.5" x14ac:dyDescent="0.2">
      <c r="A156" s="11" t="s">
        <v>544</v>
      </c>
      <c r="B156" s="8" t="s">
        <v>169</v>
      </c>
      <c r="C156" s="8" t="s">
        <v>18</v>
      </c>
      <c r="D156" s="8" t="s">
        <v>32</v>
      </c>
      <c r="E156" s="8" t="s">
        <v>36</v>
      </c>
      <c r="F156" s="8" t="s">
        <v>41</v>
      </c>
      <c r="G156" s="8" t="s">
        <v>32</v>
      </c>
      <c r="H156" s="8" t="s">
        <v>43</v>
      </c>
      <c r="I156" s="8" t="s">
        <v>45</v>
      </c>
      <c r="J156" s="9" t="s">
        <v>155</v>
      </c>
      <c r="K156" s="9" t="s">
        <v>175</v>
      </c>
      <c r="L156" s="9" t="s">
        <v>64</v>
      </c>
      <c r="M156" s="10">
        <v>0</v>
      </c>
      <c r="N156" s="10">
        <v>43000000</v>
      </c>
      <c r="O156" s="10">
        <v>0</v>
      </c>
    </row>
    <row r="157" spans="1:15" ht="47.25" x14ac:dyDescent="0.2">
      <c r="A157" s="11" t="s">
        <v>176</v>
      </c>
      <c r="B157" s="8" t="s">
        <v>169</v>
      </c>
      <c r="C157" s="8" t="s">
        <v>18</v>
      </c>
      <c r="D157" s="8" t="s">
        <v>32</v>
      </c>
      <c r="E157" s="8" t="s">
        <v>36</v>
      </c>
      <c r="F157" s="8" t="s">
        <v>41</v>
      </c>
      <c r="G157" s="8" t="s">
        <v>32</v>
      </c>
      <c r="H157" s="8" t="s">
        <v>43</v>
      </c>
      <c r="I157" s="8" t="s">
        <v>45</v>
      </c>
      <c r="J157" s="9" t="s">
        <v>155</v>
      </c>
      <c r="K157" s="9" t="s">
        <v>175</v>
      </c>
      <c r="L157" s="9" t="s">
        <v>64</v>
      </c>
      <c r="M157" s="10">
        <v>0</v>
      </c>
      <c r="N157" s="10">
        <v>134257000</v>
      </c>
      <c r="O157" s="10">
        <v>0</v>
      </c>
    </row>
    <row r="158" spans="1:15" s="71" customFormat="1" ht="63" x14ac:dyDescent="0.2">
      <c r="A158" s="11" t="s">
        <v>614</v>
      </c>
      <c r="B158" s="8" t="s">
        <v>169</v>
      </c>
      <c r="C158" s="8" t="s">
        <v>18</v>
      </c>
      <c r="D158" s="8" t="s">
        <v>32</v>
      </c>
      <c r="E158" s="8" t="s">
        <v>36</v>
      </c>
      <c r="F158" s="8" t="s">
        <v>41</v>
      </c>
      <c r="G158" s="8" t="s">
        <v>32</v>
      </c>
      <c r="H158" s="8" t="s">
        <v>43</v>
      </c>
      <c r="I158" s="8" t="s">
        <v>45</v>
      </c>
      <c r="J158" s="9" t="s">
        <v>155</v>
      </c>
      <c r="K158" s="9" t="s">
        <v>175</v>
      </c>
      <c r="L158" s="9" t="s">
        <v>64</v>
      </c>
      <c r="M158" s="10">
        <v>1000000</v>
      </c>
      <c r="N158" s="10">
        <v>0</v>
      </c>
      <c r="O158" s="10">
        <v>0</v>
      </c>
    </row>
    <row r="159" spans="1:15" ht="31.5" x14ac:dyDescent="0.2">
      <c r="A159" s="1" t="s">
        <v>177</v>
      </c>
      <c r="B159" s="2" t="s">
        <v>178</v>
      </c>
      <c r="C159" s="2" t="s">
        <v>0</v>
      </c>
      <c r="D159" s="2" t="s">
        <v>0</v>
      </c>
      <c r="E159" s="2" t="s">
        <v>0</v>
      </c>
      <c r="F159" s="2" t="s">
        <v>0</v>
      </c>
      <c r="G159" s="2" t="s">
        <v>0</v>
      </c>
      <c r="H159" s="3" t="s">
        <v>0</v>
      </c>
      <c r="I159" s="3" t="s">
        <v>0</v>
      </c>
      <c r="J159" s="3" t="s">
        <v>0</v>
      </c>
      <c r="K159" s="3" t="s">
        <v>0</v>
      </c>
      <c r="L159" s="3" t="s">
        <v>0</v>
      </c>
      <c r="M159" s="4">
        <f t="shared" ref="M159:M164" si="41">M160</f>
        <v>273571749.84000003</v>
      </c>
      <c r="N159" s="4">
        <f t="shared" ref="N159:O164" si="42">N160</f>
        <v>603547070.70000005</v>
      </c>
      <c r="O159" s="4">
        <f t="shared" si="42"/>
        <v>0</v>
      </c>
    </row>
    <row r="160" spans="1:15" ht="31.5" x14ac:dyDescent="0.2">
      <c r="A160" s="72" t="s">
        <v>206</v>
      </c>
      <c r="B160" s="2" t="s">
        <v>178</v>
      </c>
      <c r="C160" s="2" t="s">
        <v>15</v>
      </c>
      <c r="D160" s="2" t="s">
        <v>0</v>
      </c>
      <c r="E160" s="2" t="s">
        <v>0</v>
      </c>
      <c r="F160" s="2" t="s">
        <v>0</v>
      </c>
      <c r="G160" s="2" t="s">
        <v>0</v>
      </c>
      <c r="H160" s="3" t="s">
        <v>0</v>
      </c>
      <c r="I160" s="3" t="s">
        <v>0</v>
      </c>
      <c r="J160" s="3" t="s">
        <v>0</v>
      </c>
      <c r="K160" s="3" t="s">
        <v>0</v>
      </c>
      <c r="L160" s="3" t="s">
        <v>0</v>
      </c>
      <c r="M160" s="4">
        <f t="shared" si="41"/>
        <v>273571749.84000003</v>
      </c>
      <c r="N160" s="4">
        <f t="shared" si="42"/>
        <v>603547070.70000005</v>
      </c>
      <c r="O160" s="4">
        <f t="shared" si="42"/>
        <v>0</v>
      </c>
    </row>
    <row r="161" spans="1:15" ht="31.5" x14ac:dyDescent="0.2">
      <c r="A161" s="1" t="s">
        <v>179</v>
      </c>
      <c r="B161" s="2" t="s">
        <v>178</v>
      </c>
      <c r="C161" s="2" t="s">
        <v>15</v>
      </c>
      <c r="D161" s="2" t="s">
        <v>180</v>
      </c>
      <c r="E161" s="2" t="s">
        <v>0</v>
      </c>
      <c r="F161" s="2" t="s">
        <v>0</v>
      </c>
      <c r="G161" s="2" t="s">
        <v>0</v>
      </c>
      <c r="H161" s="3" t="s">
        <v>0</v>
      </c>
      <c r="I161" s="3" t="s">
        <v>0</v>
      </c>
      <c r="J161" s="3" t="s">
        <v>0</v>
      </c>
      <c r="K161" s="3" t="s">
        <v>0</v>
      </c>
      <c r="L161" s="3" t="s">
        <v>0</v>
      </c>
      <c r="M161" s="4">
        <f t="shared" si="41"/>
        <v>273571749.84000003</v>
      </c>
      <c r="N161" s="4">
        <f t="shared" si="42"/>
        <v>603547070.70000005</v>
      </c>
      <c r="O161" s="4">
        <f t="shared" si="42"/>
        <v>0</v>
      </c>
    </row>
    <row r="162" spans="1:15" ht="31.5" x14ac:dyDescent="0.2">
      <c r="A162" s="1" t="s">
        <v>35</v>
      </c>
      <c r="B162" s="2" t="s">
        <v>178</v>
      </c>
      <c r="C162" s="2" t="s">
        <v>15</v>
      </c>
      <c r="D162" s="2" t="s">
        <v>180</v>
      </c>
      <c r="E162" s="2" t="s">
        <v>36</v>
      </c>
      <c r="F162" s="2" t="s">
        <v>0</v>
      </c>
      <c r="G162" s="2" t="s">
        <v>0</v>
      </c>
      <c r="H162" s="3" t="s">
        <v>0</v>
      </c>
      <c r="I162" s="3" t="s">
        <v>0</v>
      </c>
      <c r="J162" s="3" t="s">
        <v>0</v>
      </c>
      <c r="K162" s="3" t="s">
        <v>0</v>
      </c>
      <c r="L162" s="3" t="s">
        <v>0</v>
      </c>
      <c r="M162" s="4">
        <f t="shared" si="41"/>
        <v>273571749.84000003</v>
      </c>
      <c r="N162" s="4">
        <f t="shared" si="42"/>
        <v>603547070.70000005</v>
      </c>
      <c r="O162" s="4">
        <f t="shared" si="42"/>
        <v>0</v>
      </c>
    </row>
    <row r="163" spans="1:15" ht="78.75" x14ac:dyDescent="0.2">
      <c r="A163" s="1" t="s">
        <v>37</v>
      </c>
      <c r="B163" s="2" t="s">
        <v>178</v>
      </c>
      <c r="C163" s="2" t="s">
        <v>15</v>
      </c>
      <c r="D163" s="2" t="s">
        <v>180</v>
      </c>
      <c r="E163" s="2" t="s">
        <v>36</v>
      </c>
      <c r="F163" s="2" t="s">
        <v>0</v>
      </c>
      <c r="G163" s="2" t="s">
        <v>0</v>
      </c>
      <c r="H163" s="3" t="s">
        <v>0</v>
      </c>
      <c r="I163" s="3" t="s">
        <v>0</v>
      </c>
      <c r="J163" s="3" t="s">
        <v>0</v>
      </c>
      <c r="K163" s="3" t="s">
        <v>0</v>
      </c>
      <c r="L163" s="3" t="s">
        <v>0</v>
      </c>
      <c r="M163" s="4">
        <f t="shared" si="41"/>
        <v>273571749.84000003</v>
      </c>
      <c r="N163" s="4">
        <f t="shared" si="42"/>
        <v>603547070.70000005</v>
      </c>
      <c r="O163" s="4">
        <f t="shared" si="42"/>
        <v>0</v>
      </c>
    </row>
    <row r="164" spans="1:15" ht="15.75" x14ac:dyDescent="0.2">
      <c r="A164" s="6" t="s">
        <v>181</v>
      </c>
      <c r="B164" s="2" t="s">
        <v>178</v>
      </c>
      <c r="C164" s="2" t="s">
        <v>15</v>
      </c>
      <c r="D164" s="2" t="s">
        <v>180</v>
      </c>
      <c r="E164" s="2" t="s">
        <v>36</v>
      </c>
      <c r="F164" s="2" t="s">
        <v>24</v>
      </c>
      <c r="G164" s="2" t="s">
        <v>0</v>
      </c>
      <c r="H164" s="2" t="s">
        <v>0</v>
      </c>
      <c r="I164" s="2" t="s">
        <v>0</v>
      </c>
      <c r="J164" s="2" t="s">
        <v>0</v>
      </c>
      <c r="K164" s="2" t="s">
        <v>0</v>
      </c>
      <c r="L164" s="2" t="s">
        <v>0</v>
      </c>
      <c r="M164" s="4">
        <f t="shared" si="41"/>
        <v>273571749.84000003</v>
      </c>
      <c r="N164" s="4">
        <f t="shared" si="42"/>
        <v>603547070.70000005</v>
      </c>
      <c r="O164" s="4">
        <f t="shared" si="42"/>
        <v>0</v>
      </c>
    </row>
    <row r="165" spans="1:15" ht="15.75" x14ac:dyDescent="0.2">
      <c r="A165" s="6" t="s">
        <v>182</v>
      </c>
      <c r="B165" s="2" t="s">
        <v>178</v>
      </c>
      <c r="C165" s="2" t="s">
        <v>15</v>
      </c>
      <c r="D165" s="2" t="s">
        <v>180</v>
      </c>
      <c r="E165" s="2" t="s">
        <v>36</v>
      </c>
      <c r="F165" s="2" t="s">
        <v>24</v>
      </c>
      <c r="G165" s="2" t="s">
        <v>32</v>
      </c>
      <c r="H165" s="2" t="s">
        <v>0</v>
      </c>
      <c r="I165" s="2" t="s">
        <v>0</v>
      </c>
      <c r="J165" s="2" t="s">
        <v>0</v>
      </c>
      <c r="K165" s="2" t="s">
        <v>0</v>
      </c>
      <c r="L165" s="2" t="s">
        <v>0</v>
      </c>
      <c r="M165" s="4">
        <f>M166+M170</f>
        <v>273571749.84000003</v>
      </c>
      <c r="N165" s="4">
        <f t="shared" ref="N165:O165" si="43">N166+N170</f>
        <v>603547070.70000005</v>
      </c>
      <c r="O165" s="4">
        <f t="shared" si="43"/>
        <v>0</v>
      </c>
    </row>
    <row r="166" spans="1:15" ht="47.25" x14ac:dyDescent="0.2">
      <c r="A166" s="1" t="s">
        <v>42</v>
      </c>
      <c r="B166" s="2" t="s">
        <v>178</v>
      </c>
      <c r="C166" s="2" t="s">
        <v>15</v>
      </c>
      <c r="D166" s="2" t="s">
        <v>180</v>
      </c>
      <c r="E166" s="2" t="s">
        <v>36</v>
      </c>
      <c r="F166" s="2" t="s">
        <v>24</v>
      </c>
      <c r="G166" s="2" t="s">
        <v>32</v>
      </c>
      <c r="H166" s="2" t="s">
        <v>43</v>
      </c>
      <c r="I166" s="3" t="s">
        <v>0</v>
      </c>
      <c r="J166" s="3" t="s">
        <v>0</v>
      </c>
      <c r="K166" s="3" t="s">
        <v>0</v>
      </c>
      <c r="L166" s="3" t="s">
        <v>0</v>
      </c>
      <c r="M166" s="4">
        <f>M167</f>
        <v>6471950</v>
      </c>
      <c r="N166" s="4">
        <f t="shared" ref="N166:O166" si="44">N167</f>
        <v>300000000</v>
      </c>
      <c r="O166" s="4">
        <f t="shared" si="44"/>
        <v>0</v>
      </c>
    </row>
    <row r="167" spans="1:15" ht="63" x14ac:dyDescent="0.2">
      <c r="A167" s="1" t="s">
        <v>44</v>
      </c>
      <c r="B167" s="2" t="s">
        <v>178</v>
      </c>
      <c r="C167" s="2" t="s">
        <v>15</v>
      </c>
      <c r="D167" s="2" t="s">
        <v>180</v>
      </c>
      <c r="E167" s="2" t="s">
        <v>36</v>
      </c>
      <c r="F167" s="2" t="s">
        <v>24</v>
      </c>
      <c r="G167" s="2" t="s">
        <v>32</v>
      </c>
      <c r="H167" s="2" t="s">
        <v>43</v>
      </c>
      <c r="I167" s="2" t="s">
        <v>45</v>
      </c>
      <c r="J167" s="2" t="s">
        <v>0</v>
      </c>
      <c r="K167" s="2" t="s">
        <v>0</v>
      </c>
      <c r="L167" s="2" t="s">
        <v>0</v>
      </c>
      <c r="M167" s="4">
        <f>M168+M169</f>
        <v>6471950</v>
      </c>
      <c r="N167" s="4">
        <f t="shared" ref="N167:O167" si="45">N168+N169</f>
        <v>300000000</v>
      </c>
      <c r="O167" s="4">
        <f t="shared" si="45"/>
        <v>0</v>
      </c>
    </row>
    <row r="168" spans="1:15" ht="31.5" x14ac:dyDescent="0.2">
      <c r="A168" s="11" t="s">
        <v>183</v>
      </c>
      <c r="B168" s="8" t="s">
        <v>178</v>
      </c>
      <c r="C168" s="8" t="s">
        <v>15</v>
      </c>
      <c r="D168" s="8" t="s">
        <v>180</v>
      </c>
      <c r="E168" s="8" t="s">
        <v>36</v>
      </c>
      <c r="F168" s="8" t="s">
        <v>24</v>
      </c>
      <c r="G168" s="8" t="s">
        <v>32</v>
      </c>
      <c r="H168" s="8" t="s">
        <v>43</v>
      </c>
      <c r="I168" s="8" t="s">
        <v>45</v>
      </c>
      <c r="J168" s="12" t="s">
        <v>223</v>
      </c>
      <c r="K168" s="9" t="s">
        <v>184</v>
      </c>
      <c r="L168" s="9" t="s">
        <v>64</v>
      </c>
      <c r="M168" s="10">
        <f>130000000+89405830-218305830</f>
        <v>1100000</v>
      </c>
      <c r="N168" s="10">
        <v>300000000</v>
      </c>
      <c r="O168" s="10">
        <v>0</v>
      </c>
    </row>
    <row r="169" spans="1:15" ht="31.5" x14ac:dyDescent="0.2">
      <c r="A169" s="11" t="s">
        <v>185</v>
      </c>
      <c r="B169" s="8" t="s">
        <v>178</v>
      </c>
      <c r="C169" s="8" t="s">
        <v>15</v>
      </c>
      <c r="D169" s="8" t="s">
        <v>180</v>
      </c>
      <c r="E169" s="8" t="s">
        <v>36</v>
      </c>
      <c r="F169" s="8" t="s">
        <v>24</v>
      </c>
      <c r="G169" s="8" t="s">
        <v>32</v>
      </c>
      <c r="H169" s="8" t="s">
        <v>43</v>
      </c>
      <c r="I169" s="8" t="s">
        <v>45</v>
      </c>
      <c r="J169" s="12" t="s">
        <v>223</v>
      </c>
      <c r="K169" s="9" t="s">
        <v>186</v>
      </c>
      <c r="L169" s="9" t="s">
        <v>49</v>
      </c>
      <c r="M169" s="10">
        <f>249400000+50000000-294028050</f>
        <v>5371950</v>
      </c>
      <c r="N169" s="10">
        <v>0</v>
      </c>
      <c r="O169" s="10">
        <v>0</v>
      </c>
    </row>
    <row r="170" spans="1:15" ht="94.5" x14ac:dyDescent="0.2">
      <c r="A170" s="1" t="s">
        <v>187</v>
      </c>
      <c r="B170" s="2" t="s">
        <v>178</v>
      </c>
      <c r="C170" s="2" t="s">
        <v>15</v>
      </c>
      <c r="D170" s="2" t="s">
        <v>180</v>
      </c>
      <c r="E170" s="2" t="s">
        <v>36</v>
      </c>
      <c r="F170" s="2" t="s">
        <v>24</v>
      </c>
      <c r="G170" s="2" t="s">
        <v>32</v>
      </c>
      <c r="H170" s="2" t="s">
        <v>188</v>
      </c>
      <c r="I170" s="3" t="s">
        <v>0</v>
      </c>
      <c r="J170" s="3" t="s">
        <v>0</v>
      </c>
      <c r="K170" s="3" t="s">
        <v>0</v>
      </c>
      <c r="L170" s="3" t="s">
        <v>0</v>
      </c>
      <c r="M170" s="4">
        <f>M171</f>
        <v>267099799.84</v>
      </c>
      <c r="N170" s="4">
        <f t="shared" ref="N170:O170" si="46">N171</f>
        <v>303547070.70000005</v>
      </c>
      <c r="O170" s="4">
        <f t="shared" si="46"/>
        <v>0</v>
      </c>
    </row>
    <row r="171" spans="1:15" ht="63" x14ac:dyDescent="0.2">
      <c r="A171" s="1" t="s">
        <v>44</v>
      </c>
      <c r="B171" s="2" t="s">
        <v>178</v>
      </c>
      <c r="C171" s="2" t="s">
        <v>15</v>
      </c>
      <c r="D171" s="2" t="s">
        <v>180</v>
      </c>
      <c r="E171" s="2" t="s">
        <v>36</v>
      </c>
      <c r="F171" s="2" t="s">
        <v>24</v>
      </c>
      <c r="G171" s="2" t="s">
        <v>32</v>
      </c>
      <c r="H171" s="2" t="s">
        <v>188</v>
      </c>
      <c r="I171" s="2" t="s">
        <v>45</v>
      </c>
      <c r="J171" s="2" t="s">
        <v>0</v>
      </c>
      <c r="K171" s="2" t="s">
        <v>0</v>
      </c>
      <c r="L171" s="2" t="s">
        <v>0</v>
      </c>
      <c r="M171" s="4">
        <f>M172+M173</f>
        <v>267099799.84</v>
      </c>
      <c r="N171" s="4">
        <f t="shared" ref="N171:O171" si="47">N172+N173</f>
        <v>303547070.70000005</v>
      </c>
      <c r="O171" s="4">
        <f t="shared" si="47"/>
        <v>0</v>
      </c>
    </row>
    <row r="172" spans="1:15" s="71" customFormat="1" ht="47.25" x14ac:dyDescent="0.2">
      <c r="A172" s="7" t="s">
        <v>189</v>
      </c>
      <c r="B172" s="8" t="s">
        <v>178</v>
      </c>
      <c r="C172" s="8" t="s">
        <v>15</v>
      </c>
      <c r="D172" s="8" t="s">
        <v>180</v>
      </c>
      <c r="E172" s="8" t="s">
        <v>36</v>
      </c>
      <c r="F172" s="8" t="s">
        <v>24</v>
      </c>
      <c r="G172" s="8" t="s">
        <v>32</v>
      </c>
      <c r="H172" s="8" t="s">
        <v>188</v>
      </c>
      <c r="I172" s="8" t="s">
        <v>45</v>
      </c>
      <c r="J172" s="12" t="s">
        <v>223</v>
      </c>
      <c r="K172" s="9" t="s">
        <v>175</v>
      </c>
      <c r="L172" s="9" t="s">
        <v>64</v>
      </c>
      <c r="M172" s="10">
        <f>226704242.41+403457.43+50000+39942100</f>
        <v>267099799.84</v>
      </c>
      <c r="N172" s="10">
        <v>168024646.46000001</v>
      </c>
      <c r="O172" s="10">
        <v>0</v>
      </c>
    </row>
    <row r="173" spans="1:15" ht="31.5" x14ac:dyDescent="0.2">
      <c r="A173" s="11" t="s">
        <v>183</v>
      </c>
      <c r="B173" s="8" t="s">
        <v>178</v>
      </c>
      <c r="C173" s="8" t="s">
        <v>15</v>
      </c>
      <c r="D173" s="8" t="s">
        <v>180</v>
      </c>
      <c r="E173" s="8" t="s">
        <v>36</v>
      </c>
      <c r="F173" s="8" t="s">
        <v>24</v>
      </c>
      <c r="G173" s="8" t="s">
        <v>32</v>
      </c>
      <c r="H173" s="8" t="s">
        <v>188</v>
      </c>
      <c r="I173" s="8" t="s">
        <v>45</v>
      </c>
      <c r="J173" s="12" t="s">
        <v>223</v>
      </c>
      <c r="K173" s="9" t="s">
        <v>184</v>
      </c>
      <c r="L173" s="9" t="s">
        <v>64</v>
      </c>
      <c r="M173" s="10">
        <v>0</v>
      </c>
      <c r="N173" s="10">
        <v>135522424.24000001</v>
      </c>
      <c r="O173" s="10">
        <v>0</v>
      </c>
    </row>
    <row r="174" spans="1:15" ht="31.5" x14ac:dyDescent="0.2">
      <c r="A174" s="1" t="s">
        <v>195</v>
      </c>
      <c r="B174" s="2" t="s">
        <v>196</v>
      </c>
      <c r="C174" s="2" t="s">
        <v>0</v>
      </c>
      <c r="D174" s="2" t="s">
        <v>0</v>
      </c>
      <c r="E174" s="2" t="s">
        <v>0</v>
      </c>
      <c r="F174" s="2" t="s">
        <v>0</v>
      </c>
      <c r="G174" s="2" t="s">
        <v>0</v>
      </c>
      <c r="H174" s="3" t="s">
        <v>0</v>
      </c>
      <c r="I174" s="3" t="s">
        <v>0</v>
      </c>
      <c r="J174" s="3" t="s">
        <v>0</v>
      </c>
      <c r="K174" s="3" t="s">
        <v>0</v>
      </c>
      <c r="L174" s="3" t="s">
        <v>0</v>
      </c>
      <c r="M174" s="4">
        <f t="shared" ref="M174:M181" si="48">M175</f>
        <v>1154950</v>
      </c>
      <c r="N174" s="4">
        <f t="shared" ref="N174:O181" si="49">N175</f>
        <v>0</v>
      </c>
      <c r="O174" s="4">
        <f t="shared" si="49"/>
        <v>27873890.43</v>
      </c>
    </row>
    <row r="175" spans="1:15" ht="31.5" x14ac:dyDescent="0.2">
      <c r="A175" s="1" t="s">
        <v>33</v>
      </c>
      <c r="B175" s="2" t="s">
        <v>196</v>
      </c>
      <c r="C175" s="2" t="s">
        <v>18</v>
      </c>
      <c r="D175" s="2" t="s">
        <v>0</v>
      </c>
      <c r="E175" s="2" t="s">
        <v>0</v>
      </c>
      <c r="F175" s="2" t="s">
        <v>0</v>
      </c>
      <c r="G175" s="2" t="s">
        <v>0</v>
      </c>
      <c r="H175" s="3" t="s">
        <v>0</v>
      </c>
      <c r="I175" s="3" t="s">
        <v>0</v>
      </c>
      <c r="J175" s="3" t="s">
        <v>0</v>
      </c>
      <c r="K175" s="3" t="s">
        <v>0</v>
      </c>
      <c r="L175" s="3" t="s">
        <v>0</v>
      </c>
      <c r="M175" s="4">
        <f t="shared" si="48"/>
        <v>1154950</v>
      </c>
      <c r="N175" s="4">
        <f t="shared" si="49"/>
        <v>0</v>
      </c>
      <c r="O175" s="4">
        <f t="shared" si="49"/>
        <v>27873890.43</v>
      </c>
    </row>
    <row r="176" spans="1:15" ht="31.5" x14ac:dyDescent="0.2">
      <c r="A176" s="1" t="s">
        <v>197</v>
      </c>
      <c r="B176" s="2" t="s">
        <v>196</v>
      </c>
      <c r="C176" s="2" t="s">
        <v>18</v>
      </c>
      <c r="D176" s="2" t="s">
        <v>32</v>
      </c>
      <c r="E176" s="2" t="s">
        <v>0</v>
      </c>
      <c r="F176" s="2" t="s">
        <v>0</v>
      </c>
      <c r="G176" s="2" t="s">
        <v>0</v>
      </c>
      <c r="H176" s="3" t="s">
        <v>0</v>
      </c>
      <c r="I176" s="3" t="s">
        <v>0</v>
      </c>
      <c r="J176" s="3" t="s">
        <v>0</v>
      </c>
      <c r="K176" s="3" t="s">
        <v>0</v>
      </c>
      <c r="L176" s="3" t="s">
        <v>0</v>
      </c>
      <c r="M176" s="4">
        <f t="shared" si="48"/>
        <v>1154950</v>
      </c>
      <c r="N176" s="4">
        <f t="shared" si="49"/>
        <v>0</v>
      </c>
      <c r="O176" s="4">
        <f t="shared" si="49"/>
        <v>27873890.43</v>
      </c>
    </row>
    <row r="177" spans="1:16" ht="31.5" x14ac:dyDescent="0.2">
      <c r="A177" s="1" t="s">
        <v>35</v>
      </c>
      <c r="B177" s="2" t="s">
        <v>196</v>
      </c>
      <c r="C177" s="2" t="s">
        <v>18</v>
      </c>
      <c r="D177" s="2" t="s">
        <v>32</v>
      </c>
      <c r="E177" s="2" t="s">
        <v>36</v>
      </c>
      <c r="F177" s="2" t="s">
        <v>0</v>
      </c>
      <c r="G177" s="2" t="s">
        <v>0</v>
      </c>
      <c r="H177" s="3" t="s">
        <v>0</v>
      </c>
      <c r="I177" s="3" t="s">
        <v>0</v>
      </c>
      <c r="J177" s="3" t="s">
        <v>0</v>
      </c>
      <c r="K177" s="3" t="s">
        <v>0</v>
      </c>
      <c r="L177" s="3" t="s">
        <v>0</v>
      </c>
      <c r="M177" s="4">
        <f t="shared" si="48"/>
        <v>1154950</v>
      </c>
      <c r="N177" s="4">
        <f t="shared" si="49"/>
        <v>0</v>
      </c>
      <c r="O177" s="4">
        <f t="shared" si="49"/>
        <v>27873890.43</v>
      </c>
    </row>
    <row r="178" spans="1:16" ht="78.75" x14ac:dyDescent="0.2">
      <c r="A178" s="72" t="s">
        <v>37</v>
      </c>
      <c r="B178" s="2" t="s">
        <v>196</v>
      </c>
      <c r="C178" s="2" t="s">
        <v>18</v>
      </c>
      <c r="D178" s="2" t="s">
        <v>32</v>
      </c>
      <c r="E178" s="2" t="s">
        <v>36</v>
      </c>
      <c r="F178" s="2"/>
      <c r="G178" s="2"/>
      <c r="H178" s="3"/>
      <c r="I178" s="3"/>
      <c r="J178" s="3"/>
      <c r="K178" s="3"/>
      <c r="L178" s="3"/>
      <c r="M178" s="4">
        <f t="shared" si="48"/>
        <v>1154950</v>
      </c>
      <c r="N178" s="4">
        <f t="shared" si="49"/>
        <v>0</v>
      </c>
      <c r="O178" s="4">
        <f t="shared" si="49"/>
        <v>27873890.43</v>
      </c>
    </row>
    <row r="179" spans="1:16" ht="15.75" x14ac:dyDescent="0.2">
      <c r="A179" s="6" t="s">
        <v>198</v>
      </c>
      <c r="B179" s="2" t="s">
        <v>196</v>
      </c>
      <c r="C179" s="2" t="s">
        <v>18</v>
      </c>
      <c r="D179" s="2" t="s">
        <v>32</v>
      </c>
      <c r="E179" s="2" t="s">
        <v>36</v>
      </c>
      <c r="F179" s="2" t="s">
        <v>87</v>
      </c>
      <c r="G179" s="2" t="s">
        <v>0</v>
      </c>
      <c r="H179" s="2" t="s">
        <v>0</v>
      </c>
      <c r="I179" s="2" t="s">
        <v>0</v>
      </c>
      <c r="J179" s="2" t="s">
        <v>0</v>
      </c>
      <c r="K179" s="2" t="s">
        <v>0</v>
      </c>
      <c r="L179" s="2" t="s">
        <v>0</v>
      </c>
      <c r="M179" s="4">
        <f t="shared" si="48"/>
        <v>1154950</v>
      </c>
      <c r="N179" s="4">
        <f t="shared" si="49"/>
        <v>0</v>
      </c>
      <c r="O179" s="4">
        <f t="shared" si="49"/>
        <v>27873890.43</v>
      </c>
    </row>
    <row r="180" spans="1:16" ht="15.75" x14ac:dyDescent="0.2">
      <c r="A180" s="6" t="s">
        <v>199</v>
      </c>
      <c r="B180" s="2" t="s">
        <v>196</v>
      </c>
      <c r="C180" s="2" t="s">
        <v>18</v>
      </c>
      <c r="D180" s="2" t="s">
        <v>32</v>
      </c>
      <c r="E180" s="2" t="s">
        <v>36</v>
      </c>
      <c r="F180" s="2" t="s">
        <v>87</v>
      </c>
      <c r="G180" s="2" t="s">
        <v>71</v>
      </c>
      <c r="H180" s="2" t="s">
        <v>0</v>
      </c>
      <c r="I180" s="2" t="s">
        <v>0</v>
      </c>
      <c r="J180" s="2" t="s">
        <v>0</v>
      </c>
      <c r="K180" s="2" t="s">
        <v>0</v>
      </c>
      <c r="L180" s="2" t="s">
        <v>0</v>
      </c>
      <c r="M180" s="4">
        <f t="shared" si="48"/>
        <v>1154950</v>
      </c>
      <c r="N180" s="4">
        <f t="shared" si="49"/>
        <v>0</v>
      </c>
      <c r="O180" s="4">
        <f t="shared" si="49"/>
        <v>27873890.43</v>
      </c>
    </row>
    <row r="181" spans="1:16" ht="47.25" x14ac:dyDescent="0.2">
      <c r="A181" s="1" t="s">
        <v>42</v>
      </c>
      <c r="B181" s="2" t="s">
        <v>196</v>
      </c>
      <c r="C181" s="2" t="s">
        <v>18</v>
      </c>
      <c r="D181" s="2" t="s">
        <v>32</v>
      </c>
      <c r="E181" s="2" t="s">
        <v>36</v>
      </c>
      <c r="F181" s="2" t="s">
        <v>87</v>
      </c>
      <c r="G181" s="2" t="s">
        <v>71</v>
      </c>
      <c r="H181" s="2" t="s">
        <v>43</v>
      </c>
      <c r="I181" s="3" t="s">
        <v>0</v>
      </c>
      <c r="J181" s="3" t="s">
        <v>0</v>
      </c>
      <c r="K181" s="3" t="s">
        <v>0</v>
      </c>
      <c r="L181" s="3" t="s">
        <v>0</v>
      </c>
      <c r="M181" s="4">
        <f t="shared" si="48"/>
        <v>1154950</v>
      </c>
      <c r="N181" s="4">
        <f t="shared" si="49"/>
        <v>0</v>
      </c>
      <c r="O181" s="4">
        <f t="shared" si="49"/>
        <v>27873890.43</v>
      </c>
    </row>
    <row r="182" spans="1:16" ht="63" x14ac:dyDescent="0.2">
      <c r="A182" s="1" t="s">
        <v>44</v>
      </c>
      <c r="B182" s="2" t="s">
        <v>196</v>
      </c>
      <c r="C182" s="2" t="s">
        <v>18</v>
      </c>
      <c r="D182" s="2" t="s">
        <v>32</v>
      </c>
      <c r="E182" s="2" t="s">
        <v>36</v>
      </c>
      <c r="F182" s="2" t="s">
        <v>87</v>
      </c>
      <c r="G182" s="2" t="s">
        <v>71</v>
      </c>
      <c r="H182" s="2" t="s">
        <v>43</v>
      </c>
      <c r="I182" s="2" t="s">
        <v>45</v>
      </c>
      <c r="J182" s="2" t="s">
        <v>0</v>
      </c>
      <c r="K182" s="2" t="s">
        <v>0</v>
      </c>
      <c r="L182" s="2" t="s">
        <v>0</v>
      </c>
      <c r="M182" s="4">
        <f>M183+M184+M185+M186</f>
        <v>1154950</v>
      </c>
      <c r="N182" s="4">
        <f t="shared" ref="N182:O182" si="50">N183+N184+N185+N186</f>
        <v>0</v>
      </c>
      <c r="O182" s="4">
        <f t="shared" si="50"/>
        <v>27873890.43</v>
      </c>
      <c r="P182" s="109" t="s">
        <v>620</v>
      </c>
    </row>
    <row r="183" spans="1:16" ht="47.25" x14ac:dyDescent="0.2">
      <c r="A183" s="11" t="s">
        <v>200</v>
      </c>
      <c r="B183" s="8" t="s">
        <v>196</v>
      </c>
      <c r="C183" s="8" t="s">
        <v>18</v>
      </c>
      <c r="D183" s="8" t="s">
        <v>32</v>
      </c>
      <c r="E183" s="8" t="s">
        <v>36</v>
      </c>
      <c r="F183" s="8" t="s">
        <v>87</v>
      </c>
      <c r="G183" s="8" t="s">
        <v>71</v>
      </c>
      <c r="H183" s="8" t="s">
        <v>43</v>
      </c>
      <c r="I183" s="8" t="s">
        <v>45</v>
      </c>
      <c r="J183" s="9" t="s">
        <v>201</v>
      </c>
      <c r="K183" s="9" t="s">
        <v>202</v>
      </c>
      <c r="L183" s="9" t="s">
        <v>93</v>
      </c>
      <c r="M183" s="10">
        <v>0</v>
      </c>
      <c r="N183" s="10">
        <v>0</v>
      </c>
      <c r="O183" s="10">
        <v>14256943.470000001</v>
      </c>
    </row>
    <row r="184" spans="1:16" ht="47.25" x14ac:dyDescent="0.2">
      <c r="A184" s="11" t="s">
        <v>203</v>
      </c>
      <c r="B184" s="8" t="s">
        <v>196</v>
      </c>
      <c r="C184" s="8" t="s">
        <v>18</v>
      </c>
      <c r="D184" s="8" t="s">
        <v>32</v>
      </c>
      <c r="E184" s="8" t="s">
        <v>36</v>
      </c>
      <c r="F184" s="8" t="s">
        <v>87</v>
      </c>
      <c r="G184" s="8" t="s">
        <v>71</v>
      </c>
      <c r="H184" s="8" t="s">
        <v>43</v>
      </c>
      <c r="I184" s="8" t="s">
        <v>45</v>
      </c>
      <c r="J184" s="9" t="s">
        <v>201</v>
      </c>
      <c r="K184" s="9" t="s">
        <v>202</v>
      </c>
      <c r="L184" s="9" t="s">
        <v>93</v>
      </c>
      <c r="M184" s="10">
        <v>0</v>
      </c>
      <c r="N184" s="10">
        <v>0</v>
      </c>
      <c r="O184" s="10">
        <v>13616946.960000001</v>
      </c>
    </row>
    <row r="185" spans="1:16" ht="47.25" x14ac:dyDescent="0.2">
      <c r="A185" s="11" t="s">
        <v>564</v>
      </c>
      <c r="B185" s="8" t="s">
        <v>196</v>
      </c>
      <c r="C185" s="8" t="s">
        <v>18</v>
      </c>
      <c r="D185" s="8" t="s">
        <v>32</v>
      </c>
      <c r="E185" s="8" t="s">
        <v>36</v>
      </c>
      <c r="F185" s="8" t="s">
        <v>87</v>
      </c>
      <c r="G185" s="8" t="s">
        <v>71</v>
      </c>
      <c r="H185" s="8" t="s">
        <v>43</v>
      </c>
      <c r="I185" s="8" t="s">
        <v>45</v>
      </c>
      <c r="J185" s="9" t="s">
        <v>201</v>
      </c>
      <c r="K185" s="9">
        <v>223.93</v>
      </c>
      <c r="L185" s="9">
        <v>2022</v>
      </c>
      <c r="M185" s="127">
        <f>32393.57+12213374.76-2306566.31-9324202.02</f>
        <v>615000</v>
      </c>
      <c r="N185" s="10">
        <v>0</v>
      </c>
      <c r="O185" s="10">
        <v>0</v>
      </c>
    </row>
    <row r="186" spans="1:16" s="71" customFormat="1" ht="47.25" x14ac:dyDescent="0.2">
      <c r="A186" s="11" t="s">
        <v>603</v>
      </c>
      <c r="B186" s="8" t="s">
        <v>196</v>
      </c>
      <c r="C186" s="8" t="s">
        <v>18</v>
      </c>
      <c r="D186" s="8" t="s">
        <v>32</v>
      </c>
      <c r="E186" s="8" t="s">
        <v>36</v>
      </c>
      <c r="F186" s="8" t="s">
        <v>87</v>
      </c>
      <c r="G186" s="8" t="s">
        <v>71</v>
      </c>
      <c r="H186" s="8" t="s">
        <v>43</v>
      </c>
      <c r="I186" s="8" t="s">
        <v>45</v>
      </c>
      <c r="J186" s="9" t="s">
        <v>201</v>
      </c>
      <c r="K186" s="9">
        <v>320</v>
      </c>
      <c r="L186" s="9">
        <v>2022</v>
      </c>
      <c r="M186" s="127">
        <f>18993191.55-18453241.55</f>
        <v>539950</v>
      </c>
      <c r="N186" s="10">
        <v>0</v>
      </c>
      <c r="O186" s="10">
        <v>0</v>
      </c>
    </row>
    <row r="187" spans="1:16" s="71" customFormat="1" ht="31.5" x14ac:dyDescent="0.2">
      <c r="A187" s="94" t="s">
        <v>204</v>
      </c>
      <c r="B187" s="95" t="s">
        <v>205</v>
      </c>
      <c r="C187" s="95" t="s">
        <v>0</v>
      </c>
      <c r="D187" s="95" t="s">
        <v>0</v>
      </c>
      <c r="E187" s="95" t="s">
        <v>0</v>
      </c>
      <c r="F187" s="95" t="s">
        <v>0</v>
      </c>
      <c r="G187" s="95" t="s">
        <v>0</v>
      </c>
      <c r="H187" s="96" t="s">
        <v>0</v>
      </c>
      <c r="I187" s="96" t="s">
        <v>0</v>
      </c>
      <c r="J187" s="96" t="s">
        <v>0</v>
      </c>
      <c r="K187" s="96" t="s">
        <v>0</v>
      </c>
      <c r="L187" s="96" t="s">
        <v>0</v>
      </c>
      <c r="M187" s="97">
        <f t="shared" ref="M187:M194" si="51">M188</f>
        <v>839098474.33000004</v>
      </c>
      <c r="N187" s="97">
        <f t="shared" ref="N187:O194" si="52">N188</f>
        <v>1433208833.3299999</v>
      </c>
      <c r="O187" s="97">
        <f t="shared" si="52"/>
        <v>1433208833.3299999</v>
      </c>
    </row>
    <row r="188" spans="1:16" s="71" customFormat="1" ht="31.5" x14ac:dyDescent="0.2">
      <c r="A188" s="94" t="s">
        <v>33</v>
      </c>
      <c r="B188" s="95" t="s">
        <v>205</v>
      </c>
      <c r="C188" s="95">
        <v>4</v>
      </c>
      <c r="D188" s="95" t="s">
        <v>0</v>
      </c>
      <c r="E188" s="95" t="s">
        <v>0</v>
      </c>
      <c r="F188" s="95" t="s">
        <v>0</v>
      </c>
      <c r="G188" s="95" t="s">
        <v>0</v>
      </c>
      <c r="H188" s="96" t="s">
        <v>0</v>
      </c>
      <c r="I188" s="96" t="s">
        <v>0</v>
      </c>
      <c r="J188" s="96" t="s">
        <v>0</v>
      </c>
      <c r="K188" s="96" t="s">
        <v>0</v>
      </c>
      <c r="L188" s="96" t="s">
        <v>0</v>
      </c>
      <c r="M188" s="97">
        <f t="shared" si="51"/>
        <v>839098474.33000004</v>
      </c>
      <c r="N188" s="97">
        <f t="shared" si="52"/>
        <v>1433208833.3299999</v>
      </c>
      <c r="O188" s="97">
        <f t="shared" si="52"/>
        <v>1433208833.3299999</v>
      </c>
    </row>
    <row r="189" spans="1:16" s="71" customFormat="1" ht="47.25" x14ac:dyDescent="0.2">
      <c r="A189" s="94" t="s">
        <v>573</v>
      </c>
      <c r="B189" s="95" t="s">
        <v>205</v>
      </c>
      <c r="C189" s="95">
        <v>4</v>
      </c>
      <c r="D189" s="95" t="s">
        <v>71</v>
      </c>
      <c r="E189" s="95" t="s">
        <v>0</v>
      </c>
      <c r="F189" s="95" t="s">
        <v>0</v>
      </c>
      <c r="G189" s="95" t="s">
        <v>0</v>
      </c>
      <c r="H189" s="96" t="s">
        <v>0</v>
      </c>
      <c r="I189" s="96" t="s">
        <v>0</v>
      </c>
      <c r="J189" s="96" t="s">
        <v>0</v>
      </c>
      <c r="K189" s="96" t="s">
        <v>0</v>
      </c>
      <c r="L189" s="96" t="s">
        <v>0</v>
      </c>
      <c r="M189" s="97">
        <f t="shared" si="51"/>
        <v>839098474.33000004</v>
      </c>
      <c r="N189" s="97">
        <f t="shared" si="52"/>
        <v>1433208833.3299999</v>
      </c>
      <c r="O189" s="97">
        <f t="shared" si="52"/>
        <v>1433208833.3299999</v>
      </c>
    </row>
    <row r="190" spans="1:16" s="71" customFormat="1" ht="31.5" x14ac:dyDescent="0.2">
      <c r="A190" s="94" t="s">
        <v>35</v>
      </c>
      <c r="B190" s="95" t="s">
        <v>205</v>
      </c>
      <c r="C190" s="95">
        <v>4</v>
      </c>
      <c r="D190" s="95" t="s">
        <v>71</v>
      </c>
      <c r="E190" s="95" t="s">
        <v>36</v>
      </c>
      <c r="F190" s="95" t="s">
        <v>0</v>
      </c>
      <c r="G190" s="95" t="s">
        <v>0</v>
      </c>
      <c r="H190" s="96" t="s">
        <v>0</v>
      </c>
      <c r="I190" s="96" t="s">
        <v>0</v>
      </c>
      <c r="J190" s="96" t="s">
        <v>0</v>
      </c>
      <c r="K190" s="96" t="s">
        <v>0</v>
      </c>
      <c r="L190" s="96" t="s">
        <v>0</v>
      </c>
      <c r="M190" s="97">
        <f t="shared" si="51"/>
        <v>839098474.33000004</v>
      </c>
      <c r="N190" s="97">
        <f t="shared" si="52"/>
        <v>1433208833.3299999</v>
      </c>
      <c r="O190" s="97">
        <f t="shared" si="52"/>
        <v>1433208833.3299999</v>
      </c>
    </row>
    <row r="191" spans="1:16" s="71" customFormat="1" ht="78.75" x14ac:dyDescent="0.2">
      <c r="A191" s="94" t="s">
        <v>37</v>
      </c>
      <c r="B191" s="95" t="s">
        <v>205</v>
      </c>
      <c r="C191" s="95">
        <v>4</v>
      </c>
      <c r="D191" s="95" t="s">
        <v>71</v>
      </c>
      <c r="E191" s="95" t="s">
        <v>36</v>
      </c>
      <c r="F191" s="95"/>
      <c r="G191" s="95"/>
      <c r="H191" s="96"/>
      <c r="I191" s="96"/>
      <c r="J191" s="96"/>
      <c r="K191" s="96"/>
      <c r="L191" s="96"/>
      <c r="M191" s="97">
        <f t="shared" si="51"/>
        <v>839098474.33000004</v>
      </c>
      <c r="N191" s="97">
        <f t="shared" si="52"/>
        <v>1433208833.3299999</v>
      </c>
      <c r="O191" s="97">
        <f t="shared" si="52"/>
        <v>1433208833.3299999</v>
      </c>
    </row>
    <row r="192" spans="1:16" s="71" customFormat="1" ht="15.75" x14ac:dyDescent="0.2">
      <c r="A192" s="98" t="s">
        <v>55</v>
      </c>
      <c r="B192" s="95" t="s">
        <v>205</v>
      </c>
      <c r="C192" s="95">
        <v>4</v>
      </c>
      <c r="D192" s="95" t="s">
        <v>71</v>
      </c>
      <c r="E192" s="95" t="s">
        <v>36</v>
      </c>
      <c r="F192" s="95" t="s">
        <v>56</v>
      </c>
      <c r="G192" s="95" t="s">
        <v>0</v>
      </c>
      <c r="H192" s="95" t="s">
        <v>0</v>
      </c>
      <c r="I192" s="95" t="s">
        <v>0</v>
      </c>
      <c r="J192" s="95" t="s">
        <v>0</v>
      </c>
      <c r="K192" s="95" t="s">
        <v>0</v>
      </c>
      <c r="L192" s="95" t="s">
        <v>0</v>
      </c>
      <c r="M192" s="97">
        <f t="shared" si="51"/>
        <v>839098474.33000004</v>
      </c>
      <c r="N192" s="97">
        <f t="shared" si="52"/>
        <v>1433208833.3299999</v>
      </c>
      <c r="O192" s="97">
        <f t="shared" si="52"/>
        <v>1433208833.3299999</v>
      </c>
    </row>
    <row r="193" spans="1:15" s="71" customFormat="1" ht="15.75" x14ac:dyDescent="0.2">
      <c r="A193" s="98" t="s">
        <v>207</v>
      </c>
      <c r="B193" s="95" t="s">
        <v>205</v>
      </c>
      <c r="C193" s="95">
        <v>4</v>
      </c>
      <c r="D193" s="95" t="s">
        <v>71</v>
      </c>
      <c r="E193" s="95" t="s">
        <v>36</v>
      </c>
      <c r="F193" s="95" t="s">
        <v>56</v>
      </c>
      <c r="G193" s="95" t="s">
        <v>132</v>
      </c>
      <c r="H193" s="95" t="s">
        <v>0</v>
      </c>
      <c r="I193" s="95" t="s">
        <v>0</v>
      </c>
      <c r="J193" s="95" t="s">
        <v>0</v>
      </c>
      <c r="K193" s="95" t="s">
        <v>0</v>
      </c>
      <c r="L193" s="95" t="s">
        <v>0</v>
      </c>
      <c r="M193" s="97">
        <f t="shared" si="51"/>
        <v>839098474.33000004</v>
      </c>
      <c r="N193" s="97">
        <f t="shared" si="52"/>
        <v>1433208833.3299999</v>
      </c>
      <c r="O193" s="97">
        <f t="shared" si="52"/>
        <v>1433208833.3299999</v>
      </c>
    </row>
    <row r="194" spans="1:15" s="71" customFormat="1" ht="110.25" x14ac:dyDescent="0.2">
      <c r="A194" s="94" t="s">
        <v>574</v>
      </c>
      <c r="B194" s="95" t="s">
        <v>205</v>
      </c>
      <c r="C194" s="95">
        <v>4</v>
      </c>
      <c r="D194" s="95" t="s">
        <v>71</v>
      </c>
      <c r="E194" s="95" t="s">
        <v>36</v>
      </c>
      <c r="F194" s="95" t="s">
        <v>56</v>
      </c>
      <c r="G194" s="95" t="s">
        <v>132</v>
      </c>
      <c r="H194" s="95" t="s">
        <v>575</v>
      </c>
      <c r="I194" s="96" t="s">
        <v>0</v>
      </c>
      <c r="J194" s="96" t="s">
        <v>0</v>
      </c>
      <c r="K194" s="96" t="s">
        <v>0</v>
      </c>
      <c r="L194" s="96" t="s">
        <v>0</v>
      </c>
      <c r="M194" s="97">
        <f t="shared" si="51"/>
        <v>839098474.33000004</v>
      </c>
      <c r="N194" s="97">
        <f t="shared" si="52"/>
        <v>1433208833.3299999</v>
      </c>
      <c r="O194" s="97">
        <f t="shared" si="52"/>
        <v>1433208833.3299999</v>
      </c>
    </row>
    <row r="195" spans="1:15" s="71" customFormat="1" ht="63" x14ac:dyDescent="0.2">
      <c r="A195" s="94" t="s">
        <v>44</v>
      </c>
      <c r="B195" s="95" t="s">
        <v>205</v>
      </c>
      <c r="C195" s="95">
        <v>4</v>
      </c>
      <c r="D195" s="95" t="s">
        <v>71</v>
      </c>
      <c r="E195" s="95" t="s">
        <v>36</v>
      </c>
      <c r="F195" s="95" t="s">
        <v>56</v>
      </c>
      <c r="G195" s="95" t="s">
        <v>132</v>
      </c>
      <c r="H195" s="95" t="s">
        <v>575</v>
      </c>
      <c r="I195" s="95" t="s">
        <v>45</v>
      </c>
      <c r="J195" s="95" t="s">
        <v>0</v>
      </c>
      <c r="K195" s="95" t="s">
        <v>0</v>
      </c>
      <c r="L195" s="95" t="s">
        <v>0</v>
      </c>
      <c r="M195" s="97">
        <f>M196+M197</f>
        <v>839098474.33000004</v>
      </c>
      <c r="N195" s="97">
        <f t="shared" ref="N195:O195" si="53">N196+N197</f>
        <v>1433208833.3299999</v>
      </c>
      <c r="O195" s="97">
        <f t="shared" si="53"/>
        <v>1433208833.3299999</v>
      </c>
    </row>
    <row r="196" spans="1:15" s="71" customFormat="1" ht="31.5" x14ac:dyDescent="0.2">
      <c r="A196" s="99" t="s">
        <v>576</v>
      </c>
      <c r="B196" s="100" t="s">
        <v>205</v>
      </c>
      <c r="C196" s="100">
        <v>4</v>
      </c>
      <c r="D196" s="100" t="s">
        <v>71</v>
      </c>
      <c r="E196" s="100" t="s">
        <v>36</v>
      </c>
      <c r="F196" s="100" t="s">
        <v>56</v>
      </c>
      <c r="G196" s="100" t="s">
        <v>132</v>
      </c>
      <c r="H196" s="100" t="s">
        <v>575</v>
      </c>
      <c r="I196" s="100" t="s">
        <v>45</v>
      </c>
      <c r="J196" s="9" t="s">
        <v>47</v>
      </c>
      <c r="K196" s="9">
        <v>1</v>
      </c>
      <c r="L196" s="9">
        <v>2023</v>
      </c>
      <c r="M196" s="101">
        <v>60000000</v>
      </c>
      <c r="N196" s="101">
        <v>140000000</v>
      </c>
      <c r="O196" s="101">
        <v>0</v>
      </c>
    </row>
    <row r="197" spans="1:15" s="71" customFormat="1" ht="37.5" customHeight="1" x14ac:dyDescent="0.2">
      <c r="A197" s="99" t="s">
        <v>208</v>
      </c>
      <c r="B197" s="100" t="s">
        <v>205</v>
      </c>
      <c r="C197" s="100">
        <v>4</v>
      </c>
      <c r="D197" s="100" t="s">
        <v>71</v>
      </c>
      <c r="E197" s="100" t="s">
        <v>36</v>
      </c>
      <c r="F197" s="100" t="s">
        <v>56</v>
      </c>
      <c r="G197" s="100" t="s">
        <v>132</v>
      </c>
      <c r="H197" s="100" t="s">
        <v>575</v>
      </c>
      <c r="I197" s="100" t="s">
        <v>45</v>
      </c>
      <c r="J197" s="9" t="s">
        <v>577</v>
      </c>
      <c r="K197" s="9" t="s">
        <v>578</v>
      </c>
      <c r="L197" s="9">
        <v>2024</v>
      </c>
      <c r="M197" s="101">
        <v>779098474.33000004</v>
      </c>
      <c r="N197" s="101">
        <v>1293208833.3299999</v>
      </c>
      <c r="O197" s="101">
        <v>1433208833.3299999</v>
      </c>
    </row>
    <row r="198" spans="1:15" s="5" customFormat="1" ht="15.75" hidden="1" x14ac:dyDescent="0.2">
      <c r="A198" s="1"/>
      <c r="B198" s="30"/>
      <c r="C198" s="30"/>
      <c r="D198" s="30"/>
      <c r="E198" s="30"/>
      <c r="F198" s="30"/>
      <c r="G198" s="30"/>
      <c r="H198" s="31"/>
      <c r="I198" s="31"/>
      <c r="J198" s="31"/>
      <c r="K198" s="31"/>
      <c r="L198" s="31"/>
      <c r="M198" s="4"/>
      <c r="N198" s="4"/>
      <c r="O198" s="4"/>
    </row>
    <row r="199" spans="1:15" s="5" customFormat="1" ht="15.75" hidden="1" x14ac:dyDescent="0.2">
      <c r="A199" s="1"/>
      <c r="B199" s="30"/>
      <c r="C199" s="30"/>
      <c r="D199" s="30"/>
      <c r="E199" s="30"/>
      <c r="F199" s="30"/>
      <c r="G199" s="30"/>
      <c r="H199" s="31"/>
      <c r="I199" s="31"/>
      <c r="J199" s="31"/>
      <c r="K199" s="31"/>
      <c r="L199" s="31"/>
      <c r="M199" s="4"/>
      <c r="N199" s="4"/>
      <c r="O199" s="4"/>
    </row>
    <row r="200" spans="1:15" s="5" customFormat="1" ht="15.75" hidden="1" x14ac:dyDescent="0.2">
      <c r="A200" s="1"/>
      <c r="B200" s="30"/>
      <c r="C200" s="30"/>
      <c r="D200" s="30"/>
      <c r="E200" s="30"/>
      <c r="F200" s="30"/>
      <c r="G200" s="30"/>
      <c r="H200" s="31"/>
      <c r="I200" s="31"/>
      <c r="J200" s="31"/>
      <c r="K200" s="31"/>
      <c r="L200" s="31"/>
      <c r="M200" s="4"/>
      <c r="N200" s="4"/>
      <c r="O200" s="4"/>
    </row>
    <row r="201" spans="1:15" s="5" customFormat="1" ht="15.75" hidden="1" x14ac:dyDescent="0.2">
      <c r="A201" s="1"/>
      <c r="B201" s="30"/>
      <c r="C201" s="30"/>
      <c r="D201" s="30"/>
      <c r="E201" s="30"/>
      <c r="F201" s="30"/>
      <c r="G201" s="30"/>
      <c r="H201" s="31"/>
      <c r="I201" s="31"/>
      <c r="J201" s="31"/>
      <c r="K201" s="31"/>
      <c r="L201" s="31"/>
      <c r="M201" s="4"/>
      <c r="N201" s="4"/>
      <c r="O201" s="4"/>
    </row>
    <row r="202" spans="1:15" s="5" customFormat="1" ht="15.75" hidden="1" x14ac:dyDescent="0.2">
      <c r="A202" s="6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4"/>
      <c r="N202" s="4"/>
      <c r="O202" s="4"/>
    </row>
    <row r="203" spans="1:15" s="5" customFormat="1" ht="15.75" hidden="1" x14ac:dyDescent="0.2">
      <c r="A203" s="6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4"/>
      <c r="N203" s="4"/>
      <c r="O203" s="4"/>
    </row>
    <row r="204" spans="1:15" s="5" customFormat="1" ht="15.75" hidden="1" x14ac:dyDescent="0.2">
      <c r="A204" s="1"/>
      <c r="B204" s="30"/>
      <c r="C204" s="30"/>
      <c r="D204" s="30"/>
      <c r="E204" s="30"/>
      <c r="F204" s="30"/>
      <c r="G204" s="30"/>
      <c r="H204" s="30"/>
      <c r="I204" s="31"/>
      <c r="J204" s="31"/>
      <c r="K204" s="31"/>
      <c r="L204" s="31"/>
      <c r="M204" s="4"/>
      <c r="N204" s="4"/>
      <c r="O204" s="4"/>
    </row>
    <row r="205" spans="1:15" s="5" customFormat="1" ht="15.75" hidden="1" x14ac:dyDescent="0.2">
      <c r="A205" s="1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4"/>
      <c r="N205" s="4"/>
      <c r="O205" s="4"/>
    </row>
    <row r="206" spans="1:15" s="5" customFormat="1" ht="15.75" hidden="1" x14ac:dyDescent="0.2">
      <c r="A206" s="7"/>
      <c r="B206" s="32"/>
      <c r="C206" s="32"/>
      <c r="D206" s="32"/>
      <c r="E206" s="32"/>
      <c r="F206" s="32"/>
      <c r="G206" s="32"/>
      <c r="H206" s="32"/>
      <c r="I206" s="32"/>
      <c r="J206" s="33"/>
      <c r="K206" s="33"/>
      <c r="L206" s="34"/>
      <c r="M206" s="10"/>
      <c r="N206" s="10"/>
      <c r="O206" s="10"/>
    </row>
    <row r="207" spans="1:15" ht="15.75" x14ac:dyDescent="0.2">
      <c r="A207" s="76"/>
      <c r="B207" s="77"/>
      <c r="C207" s="77"/>
      <c r="D207" s="77"/>
      <c r="E207" s="77"/>
      <c r="F207" s="77"/>
      <c r="G207" s="77"/>
      <c r="H207" s="77"/>
      <c r="I207" s="77"/>
      <c r="J207" s="78"/>
      <c r="K207" s="78"/>
      <c r="L207" s="79"/>
      <c r="M207" s="80"/>
      <c r="N207" s="80"/>
      <c r="O207" s="80"/>
    </row>
    <row r="208" spans="1:15" ht="15.75" x14ac:dyDescent="0.2">
      <c r="A208" s="76"/>
      <c r="B208" s="77"/>
      <c r="C208" s="77"/>
      <c r="D208" s="77"/>
      <c r="E208" s="77"/>
      <c r="F208" s="77"/>
      <c r="G208" s="77"/>
      <c r="H208" s="77"/>
      <c r="I208" s="77"/>
      <c r="J208" s="78"/>
      <c r="K208" s="78"/>
      <c r="L208" s="79"/>
      <c r="M208" s="80"/>
      <c r="N208" s="80"/>
      <c r="O208" s="80"/>
    </row>
    <row r="209" spans="1:15" ht="15.75" x14ac:dyDescent="0.2">
      <c r="A209" s="76"/>
      <c r="B209" s="77"/>
      <c r="C209" s="77"/>
      <c r="D209" s="77"/>
      <c r="E209" s="77"/>
      <c r="F209" s="77"/>
      <c r="G209" s="77"/>
      <c r="H209" s="77"/>
      <c r="I209" s="77"/>
      <c r="J209" s="78"/>
      <c r="K209" s="78"/>
      <c r="L209" s="79"/>
      <c r="M209" s="80"/>
      <c r="N209" s="80"/>
      <c r="O209" s="80"/>
    </row>
    <row r="213" spans="1:15" ht="18.75" x14ac:dyDescent="0.2">
      <c r="A213" s="55" t="s">
        <v>531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7" t="s">
        <v>532</v>
      </c>
    </row>
    <row r="214" spans="1:15" ht="18.75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1:15" ht="18.75" x14ac:dyDescent="0.2">
      <c r="A215" s="56" t="s">
        <v>533</v>
      </c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1:15" ht="18.75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1:15" ht="18.75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1:15" ht="18.75" x14ac:dyDescent="0.2">
      <c r="A218" s="55" t="s">
        <v>534</v>
      </c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7" t="s">
        <v>537</v>
      </c>
    </row>
    <row r="226" spans="1:1" ht="15" x14ac:dyDescent="0.2">
      <c r="A226" s="58" t="s">
        <v>535</v>
      </c>
    </row>
    <row r="227" spans="1:1" ht="15" x14ac:dyDescent="0.2">
      <c r="A227" s="58" t="s">
        <v>536</v>
      </c>
    </row>
  </sheetData>
  <mergeCells count="3">
    <mergeCell ref="J1:O1"/>
    <mergeCell ref="A3:O3"/>
    <mergeCell ref="A4:O4"/>
  </mergeCells>
  <pageMargins left="0.39370078740157483" right="0.39370078740157483" top="0.59055118110236227" bottom="0.39370078740157483" header="0.31496062992125984" footer="0.31496062992125984"/>
  <pageSetup paperSize="9" scale="76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1"/>
  <sheetViews>
    <sheetView tabSelected="1" view="pageBreakPreview" topLeftCell="A29" zoomScale="70" zoomScaleNormal="100" zoomScaleSheetLayoutView="70" workbookViewId="0">
      <selection activeCell="K37" sqref="K37"/>
    </sheetView>
  </sheetViews>
  <sheetFormatPr defaultRowHeight="12.75" x14ac:dyDescent="0.2"/>
  <cols>
    <col min="1" max="1" width="49.1640625" style="23" customWidth="1"/>
    <col min="2" max="2" width="5.6640625" style="23" customWidth="1"/>
    <col min="3" max="3" width="8.5" style="23" customWidth="1"/>
    <col min="4" max="4" width="8.83203125" style="23" customWidth="1"/>
    <col min="5" max="5" width="7.83203125" style="23" bestFit="1" customWidth="1"/>
    <col min="6" max="6" width="4.83203125" style="23" customWidth="1"/>
    <col min="7" max="7" width="4.6640625" style="23" customWidth="1"/>
    <col min="8" max="8" width="10.1640625" style="23" customWidth="1"/>
    <col min="9" max="9" width="6.1640625" style="23" customWidth="1"/>
    <col min="10" max="10" width="15.5" style="23" customWidth="1"/>
    <col min="11" max="11" width="12.5" style="23" customWidth="1"/>
    <col min="12" max="12" width="9.6640625" style="23" customWidth="1"/>
    <col min="13" max="14" width="21.83203125" style="23" bestFit="1" customWidth="1"/>
    <col min="15" max="15" width="24.1640625" style="23" bestFit="1" customWidth="1"/>
    <col min="16" max="16" width="24.1640625" style="15" customWidth="1"/>
    <col min="17" max="17" width="32.83203125" style="15" customWidth="1"/>
    <col min="18" max="18" width="23.33203125" style="15" customWidth="1"/>
    <col min="19" max="16384" width="9.33203125" style="15"/>
  </cols>
  <sheetData>
    <row r="1" spans="1:18" ht="51.75" hidden="1" customHeight="1" x14ac:dyDescent="0.2">
      <c r="A1" s="37" t="s">
        <v>0</v>
      </c>
      <c r="B1" s="37" t="s">
        <v>0</v>
      </c>
      <c r="C1" s="37" t="s">
        <v>0</v>
      </c>
      <c r="D1" s="37" t="s">
        <v>0</v>
      </c>
      <c r="E1" s="37" t="s">
        <v>0</v>
      </c>
      <c r="F1" s="37" t="s">
        <v>0</v>
      </c>
      <c r="G1" s="123" t="s">
        <v>0</v>
      </c>
      <c r="H1" s="123" t="s">
        <v>0</v>
      </c>
      <c r="I1" s="123" t="s">
        <v>0</v>
      </c>
      <c r="J1" s="171" t="s">
        <v>552</v>
      </c>
      <c r="K1" s="172"/>
      <c r="L1" s="172"/>
      <c r="M1" s="172"/>
      <c r="N1" s="172"/>
      <c r="O1" s="172"/>
    </row>
    <row r="2" spans="1:18" ht="48.95" customHeight="1" x14ac:dyDescent="0.2">
      <c r="A2" s="173" t="s">
        <v>516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8" ht="15" customHeight="1" x14ac:dyDescent="0.2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8" ht="38.25" x14ac:dyDescent="0.2">
      <c r="A4" s="38" t="s">
        <v>517</v>
      </c>
      <c r="B4" s="38" t="s">
        <v>3</v>
      </c>
      <c r="C4" s="38" t="s">
        <v>545</v>
      </c>
      <c r="D4" s="38" t="s">
        <v>546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13" t="s">
        <v>9</v>
      </c>
      <c r="K4" s="13" t="s">
        <v>10</v>
      </c>
      <c r="L4" s="13" t="s">
        <v>11</v>
      </c>
      <c r="M4" s="38" t="s">
        <v>12</v>
      </c>
      <c r="N4" s="38" t="s">
        <v>13</v>
      </c>
      <c r="O4" s="38" t="s">
        <v>14</v>
      </c>
    </row>
    <row r="5" spans="1:18" ht="14.45" customHeight="1" x14ac:dyDescent="0.2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5" t="s">
        <v>26</v>
      </c>
      <c r="M5" s="35" t="s">
        <v>27</v>
      </c>
      <c r="N5" s="35" t="s">
        <v>28</v>
      </c>
      <c r="O5" s="35" t="s">
        <v>29</v>
      </c>
    </row>
    <row r="6" spans="1:18" ht="15.75" x14ac:dyDescent="0.2">
      <c r="A6" s="19" t="s">
        <v>30</v>
      </c>
      <c r="B6" s="35" t="s">
        <v>0</v>
      </c>
      <c r="C6" s="35" t="s">
        <v>0</v>
      </c>
      <c r="D6" s="35" t="s">
        <v>0</v>
      </c>
      <c r="E6" s="35" t="s">
        <v>0</v>
      </c>
      <c r="F6" s="35" t="s">
        <v>0</v>
      </c>
      <c r="G6" s="35" t="s">
        <v>0</v>
      </c>
      <c r="H6" s="35" t="s">
        <v>0</v>
      </c>
      <c r="I6" s="35" t="s">
        <v>0</v>
      </c>
      <c r="J6" s="35" t="s">
        <v>0</v>
      </c>
      <c r="K6" s="35" t="s">
        <v>0</v>
      </c>
      <c r="L6" s="35" t="s">
        <v>0</v>
      </c>
      <c r="M6" s="22">
        <f>M7+M45+M289+M317+M353+M498+M517+M548</f>
        <v>6081462965.9066677</v>
      </c>
      <c r="N6" s="22">
        <f>N7+N45+N289+N317+N353+N498+N517+N548</f>
        <v>4288532794.8299999</v>
      </c>
      <c r="O6" s="22">
        <f>O7+O45+O289+O317+O353+O498+O517+O548</f>
        <v>2045780233.73</v>
      </c>
      <c r="P6" s="25">
        <f>M6+'Недвижимость мун'!M6</f>
        <v>6097047555.9066677</v>
      </c>
      <c r="Q6" s="25">
        <f>N6+'Недвижимость мун'!N6</f>
        <v>4341151204.8299999</v>
      </c>
      <c r="R6" s="25">
        <f>O6+'Недвижимость мун'!O6</f>
        <v>2045780233.73</v>
      </c>
    </row>
    <row r="7" spans="1:18" ht="31.5" x14ac:dyDescent="0.2">
      <c r="A7" s="19" t="s">
        <v>50</v>
      </c>
      <c r="B7" s="20" t="s">
        <v>51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2">
        <f>M8</f>
        <v>192269266.40666848</v>
      </c>
      <c r="N7" s="22">
        <f t="shared" ref="N7:O7" si="0">N8</f>
        <v>17583939.390000001</v>
      </c>
      <c r="O7" s="22">
        <f t="shared" si="0"/>
        <v>0</v>
      </c>
      <c r="P7" s="15">
        <v>5813479841.3199997</v>
      </c>
    </row>
    <row r="8" spans="1:18" ht="31.5" x14ac:dyDescent="0.2">
      <c r="A8" s="39" t="s">
        <v>220</v>
      </c>
      <c r="B8" s="20" t="s">
        <v>51</v>
      </c>
      <c r="C8" s="20" t="s">
        <v>16</v>
      </c>
      <c r="D8" s="20" t="s">
        <v>0</v>
      </c>
      <c r="E8" s="20" t="s">
        <v>0</v>
      </c>
      <c r="F8" s="20" t="s">
        <v>0</v>
      </c>
      <c r="G8" s="20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22">
        <f>M9+M17+M33</f>
        <v>192269266.40666848</v>
      </c>
      <c r="N8" s="22">
        <f>N9+N17+N33</f>
        <v>17583939.390000001</v>
      </c>
      <c r="O8" s="22">
        <f>O9+O17+O33</f>
        <v>0</v>
      </c>
    </row>
    <row r="9" spans="1:18" ht="78.75" x14ac:dyDescent="0.2">
      <c r="A9" s="19" t="s">
        <v>515</v>
      </c>
      <c r="B9" s="20" t="s">
        <v>51</v>
      </c>
      <c r="C9" s="20" t="s">
        <v>16</v>
      </c>
      <c r="D9" s="20" t="s">
        <v>513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22">
        <f t="shared" ref="M9:M15" si="1">M10</f>
        <v>0</v>
      </c>
      <c r="N9" s="22">
        <f t="shared" ref="N9:O15" si="2">N10</f>
        <v>17583939.390000001</v>
      </c>
      <c r="O9" s="22">
        <f t="shared" si="2"/>
        <v>0</v>
      </c>
    </row>
    <row r="10" spans="1:18" ht="31.5" x14ac:dyDescent="0.2">
      <c r="A10" s="19" t="s">
        <v>512</v>
      </c>
      <c r="B10" s="20" t="s">
        <v>51</v>
      </c>
      <c r="C10" s="20" t="s">
        <v>16</v>
      </c>
      <c r="D10" s="20" t="s">
        <v>513</v>
      </c>
      <c r="E10" s="20" t="s">
        <v>506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2">
        <f t="shared" si="1"/>
        <v>0</v>
      </c>
      <c r="N10" s="22">
        <f t="shared" si="2"/>
        <v>17583939.390000001</v>
      </c>
      <c r="O10" s="22">
        <f t="shared" si="2"/>
        <v>0</v>
      </c>
    </row>
    <row r="11" spans="1:18" ht="15.75" x14ac:dyDescent="0.2">
      <c r="A11" s="24" t="s">
        <v>70</v>
      </c>
      <c r="B11" s="20" t="s">
        <v>51</v>
      </c>
      <c r="C11" s="20" t="s">
        <v>16</v>
      </c>
      <c r="D11" s="20" t="s">
        <v>513</v>
      </c>
      <c r="E11" s="20" t="s">
        <v>506</v>
      </c>
      <c r="F11" s="20" t="s">
        <v>71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2">
        <f t="shared" si="1"/>
        <v>0</v>
      </c>
      <c r="N11" s="22">
        <f t="shared" si="2"/>
        <v>17583939.390000001</v>
      </c>
      <c r="O11" s="22">
        <f t="shared" si="2"/>
        <v>0</v>
      </c>
    </row>
    <row r="12" spans="1:18" ht="31.5" x14ac:dyDescent="0.2">
      <c r="A12" s="24" t="s">
        <v>502</v>
      </c>
      <c r="B12" s="20" t="s">
        <v>51</v>
      </c>
      <c r="C12" s="20" t="s">
        <v>16</v>
      </c>
      <c r="D12" s="20" t="s">
        <v>513</v>
      </c>
      <c r="E12" s="20" t="s">
        <v>506</v>
      </c>
      <c r="F12" s="20" t="s">
        <v>71</v>
      </c>
      <c r="G12" s="20" t="s">
        <v>71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2">
        <f t="shared" si="1"/>
        <v>0</v>
      </c>
      <c r="N12" s="22">
        <f t="shared" si="2"/>
        <v>17583939.390000001</v>
      </c>
      <c r="O12" s="22">
        <f t="shared" si="2"/>
        <v>0</v>
      </c>
    </row>
    <row r="13" spans="1:18" ht="31.5" x14ac:dyDescent="0.2">
      <c r="A13" s="19" t="s">
        <v>509</v>
      </c>
      <c r="B13" s="20" t="s">
        <v>51</v>
      </c>
      <c r="C13" s="20" t="s">
        <v>16</v>
      </c>
      <c r="D13" s="20" t="s">
        <v>513</v>
      </c>
      <c r="E13" s="20" t="s">
        <v>506</v>
      </c>
      <c r="F13" s="20" t="s">
        <v>71</v>
      </c>
      <c r="G13" s="20" t="s">
        <v>71</v>
      </c>
      <c r="H13" s="20" t="s">
        <v>505</v>
      </c>
      <c r="I13" s="21" t="s">
        <v>0</v>
      </c>
      <c r="J13" s="21" t="s">
        <v>0</v>
      </c>
      <c r="K13" s="21" t="s">
        <v>0</v>
      </c>
      <c r="L13" s="21" t="s">
        <v>0</v>
      </c>
      <c r="M13" s="22">
        <f t="shared" si="1"/>
        <v>0</v>
      </c>
      <c r="N13" s="22">
        <f t="shared" si="2"/>
        <v>17583939.390000001</v>
      </c>
      <c r="O13" s="22">
        <f t="shared" si="2"/>
        <v>0</v>
      </c>
    </row>
    <row r="14" spans="1:18" ht="63" x14ac:dyDescent="0.2">
      <c r="A14" s="19" t="s">
        <v>225</v>
      </c>
      <c r="B14" s="20" t="s">
        <v>51</v>
      </c>
      <c r="C14" s="20" t="s">
        <v>16</v>
      </c>
      <c r="D14" s="20" t="s">
        <v>513</v>
      </c>
      <c r="E14" s="20" t="s">
        <v>506</v>
      </c>
      <c r="F14" s="20" t="s">
        <v>71</v>
      </c>
      <c r="G14" s="20" t="s">
        <v>71</v>
      </c>
      <c r="H14" s="20" t="s">
        <v>505</v>
      </c>
      <c r="I14" s="20" t="s">
        <v>224</v>
      </c>
      <c r="J14" s="20" t="s">
        <v>0</v>
      </c>
      <c r="K14" s="20" t="s">
        <v>0</v>
      </c>
      <c r="L14" s="20" t="s">
        <v>0</v>
      </c>
      <c r="M14" s="22">
        <f t="shared" si="1"/>
        <v>0</v>
      </c>
      <c r="N14" s="22">
        <f t="shared" si="2"/>
        <v>17583939.390000001</v>
      </c>
      <c r="O14" s="22">
        <f t="shared" si="2"/>
        <v>0</v>
      </c>
    </row>
    <row r="15" spans="1:18" ht="29.25" customHeight="1" x14ac:dyDescent="0.2">
      <c r="A15" s="39" t="s">
        <v>286</v>
      </c>
      <c r="B15" s="29" t="s">
        <v>0</v>
      </c>
      <c r="C15" s="29" t="s">
        <v>0</v>
      </c>
      <c r="D15" s="29" t="s">
        <v>0</v>
      </c>
      <c r="E15" s="29" t="s">
        <v>0</v>
      </c>
      <c r="F15" s="29" t="s">
        <v>0</v>
      </c>
      <c r="G15" s="29" t="s">
        <v>0</v>
      </c>
      <c r="H15" s="29" t="s">
        <v>0</v>
      </c>
      <c r="I15" s="29" t="s">
        <v>0</v>
      </c>
      <c r="J15" s="29" t="s">
        <v>0</v>
      </c>
      <c r="K15" s="29" t="s">
        <v>0</v>
      </c>
      <c r="L15" s="29" t="s">
        <v>0</v>
      </c>
      <c r="M15" s="22">
        <f t="shared" si="1"/>
        <v>0</v>
      </c>
      <c r="N15" s="22">
        <f t="shared" si="2"/>
        <v>17583939.390000001</v>
      </c>
      <c r="O15" s="22">
        <f t="shared" si="2"/>
        <v>0</v>
      </c>
    </row>
    <row r="16" spans="1:18" ht="63" x14ac:dyDescent="0.2">
      <c r="A16" s="64" t="s">
        <v>514</v>
      </c>
      <c r="B16" s="35" t="s">
        <v>51</v>
      </c>
      <c r="C16" s="35" t="s">
        <v>16</v>
      </c>
      <c r="D16" s="35" t="s">
        <v>513</v>
      </c>
      <c r="E16" s="35" t="s">
        <v>506</v>
      </c>
      <c r="F16" s="35" t="s">
        <v>71</v>
      </c>
      <c r="G16" s="35" t="s">
        <v>71</v>
      </c>
      <c r="H16" s="35" t="s">
        <v>505</v>
      </c>
      <c r="I16" s="35" t="s">
        <v>224</v>
      </c>
      <c r="J16" s="18" t="s">
        <v>518</v>
      </c>
      <c r="K16" s="17">
        <v>1</v>
      </c>
      <c r="L16" s="18" t="s">
        <v>64</v>
      </c>
      <c r="M16" s="36">
        <v>0</v>
      </c>
      <c r="N16" s="36">
        <v>17583939.390000001</v>
      </c>
      <c r="O16" s="36">
        <v>0</v>
      </c>
    </row>
    <row r="17" spans="1:15" ht="47.25" x14ac:dyDescent="0.2">
      <c r="A17" s="39" t="s">
        <v>673</v>
      </c>
      <c r="B17" s="20" t="s">
        <v>51</v>
      </c>
      <c r="C17" s="20" t="s">
        <v>16</v>
      </c>
      <c r="D17" s="20" t="s">
        <v>507</v>
      </c>
      <c r="E17" s="20" t="s">
        <v>0</v>
      </c>
      <c r="F17" s="20" t="s">
        <v>0</v>
      </c>
      <c r="G17" s="20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2">
        <f t="shared" ref="M17:O31" si="3">M18</f>
        <v>161257948.88</v>
      </c>
      <c r="N17" s="22">
        <f t="shared" ref="N17:O22" si="4">N18</f>
        <v>0</v>
      </c>
      <c r="O17" s="22">
        <f t="shared" si="4"/>
        <v>0</v>
      </c>
    </row>
    <row r="18" spans="1:15" ht="31.5" x14ac:dyDescent="0.2">
      <c r="A18" s="19" t="s">
        <v>512</v>
      </c>
      <c r="B18" s="20" t="s">
        <v>51</v>
      </c>
      <c r="C18" s="20" t="s">
        <v>16</v>
      </c>
      <c r="D18" s="20" t="s">
        <v>507</v>
      </c>
      <c r="E18" s="20" t="s">
        <v>506</v>
      </c>
      <c r="F18" s="20" t="s">
        <v>0</v>
      </c>
      <c r="G18" s="20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2">
        <f t="shared" si="3"/>
        <v>161257948.88</v>
      </c>
      <c r="N18" s="22">
        <f t="shared" si="4"/>
        <v>0</v>
      </c>
      <c r="O18" s="22">
        <f t="shared" si="4"/>
        <v>0</v>
      </c>
    </row>
    <row r="19" spans="1:15" ht="47.25" x14ac:dyDescent="0.2">
      <c r="A19" s="24" t="s">
        <v>511</v>
      </c>
      <c r="B19" s="20" t="s">
        <v>51</v>
      </c>
      <c r="C19" s="20" t="s">
        <v>16</v>
      </c>
      <c r="D19" s="20" t="s">
        <v>507</v>
      </c>
      <c r="E19" s="20" t="s">
        <v>506</v>
      </c>
      <c r="F19" s="20" t="s">
        <v>27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2">
        <f t="shared" si="3"/>
        <v>161257948.88</v>
      </c>
      <c r="N19" s="22">
        <f t="shared" si="4"/>
        <v>0</v>
      </c>
      <c r="O19" s="22">
        <f t="shared" si="4"/>
        <v>0</v>
      </c>
    </row>
    <row r="20" spans="1:15" ht="31.5" x14ac:dyDescent="0.2">
      <c r="A20" s="24" t="s">
        <v>510</v>
      </c>
      <c r="B20" s="20" t="s">
        <v>51</v>
      </c>
      <c r="C20" s="20" t="s">
        <v>16</v>
      </c>
      <c r="D20" s="20" t="s">
        <v>507</v>
      </c>
      <c r="E20" s="20" t="s">
        <v>506</v>
      </c>
      <c r="F20" s="20" t="s">
        <v>27</v>
      </c>
      <c r="G20" s="20" t="s">
        <v>39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2">
        <f>M21+M25+M29</f>
        <v>161257948.88</v>
      </c>
      <c r="N20" s="22">
        <f t="shared" si="4"/>
        <v>0</v>
      </c>
      <c r="O20" s="22">
        <f t="shared" si="4"/>
        <v>0</v>
      </c>
    </row>
    <row r="21" spans="1:15" ht="31.5" x14ac:dyDescent="0.2">
      <c r="A21" s="19" t="s">
        <v>509</v>
      </c>
      <c r="B21" s="20" t="s">
        <v>51</v>
      </c>
      <c r="C21" s="20" t="s">
        <v>16</v>
      </c>
      <c r="D21" s="20" t="s">
        <v>507</v>
      </c>
      <c r="E21" s="20" t="s">
        <v>506</v>
      </c>
      <c r="F21" s="20" t="s">
        <v>27</v>
      </c>
      <c r="G21" s="20" t="s">
        <v>39</v>
      </c>
      <c r="H21" s="20" t="s">
        <v>505</v>
      </c>
      <c r="I21" s="21" t="s">
        <v>0</v>
      </c>
      <c r="J21" s="21" t="s">
        <v>0</v>
      </c>
      <c r="K21" s="21" t="s">
        <v>0</v>
      </c>
      <c r="L21" s="21" t="s">
        <v>0</v>
      </c>
      <c r="M21" s="22">
        <f t="shared" si="3"/>
        <v>68306130.700000003</v>
      </c>
      <c r="N21" s="22">
        <f t="shared" si="4"/>
        <v>0</v>
      </c>
      <c r="O21" s="22">
        <f t="shared" si="4"/>
        <v>0</v>
      </c>
    </row>
    <row r="22" spans="1:15" ht="63" x14ac:dyDescent="0.2">
      <c r="A22" s="19" t="s">
        <v>225</v>
      </c>
      <c r="B22" s="20" t="s">
        <v>51</v>
      </c>
      <c r="C22" s="20" t="s">
        <v>16</v>
      </c>
      <c r="D22" s="20" t="s">
        <v>507</v>
      </c>
      <c r="E22" s="20" t="s">
        <v>506</v>
      </c>
      <c r="F22" s="20" t="s">
        <v>27</v>
      </c>
      <c r="G22" s="20" t="s">
        <v>39</v>
      </c>
      <c r="H22" s="20" t="s">
        <v>505</v>
      </c>
      <c r="I22" s="20" t="s">
        <v>224</v>
      </c>
      <c r="J22" s="20" t="s">
        <v>0</v>
      </c>
      <c r="K22" s="20" t="s">
        <v>0</v>
      </c>
      <c r="L22" s="20" t="s">
        <v>0</v>
      </c>
      <c r="M22" s="22">
        <f t="shared" si="3"/>
        <v>68306130.700000003</v>
      </c>
      <c r="N22" s="22">
        <f t="shared" si="4"/>
        <v>0</v>
      </c>
      <c r="O22" s="22">
        <f t="shared" si="4"/>
        <v>0</v>
      </c>
    </row>
    <row r="23" spans="1:15" ht="15.75" x14ac:dyDescent="0.2">
      <c r="A23" s="19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2">
        <f t="shared" si="3"/>
        <v>68306130.700000003</v>
      </c>
      <c r="N23" s="22">
        <f t="shared" ref="N23:O23" si="5">N24</f>
        <v>0</v>
      </c>
      <c r="O23" s="22">
        <f t="shared" si="5"/>
        <v>0</v>
      </c>
    </row>
    <row r="24" spans="1:15" s="59" customFormat="1" ht="63" x14ac:dyDescent="0.2">
      <c r="A24" s="64" t="s">
        <v>508</v>
      </c>
      <c r="B24" s="35" t="s">
        <v>51</v>
      </c>
      <c r="C24" s="35" t="s">
        <v>16</v>
      </c>
      <c r="D24" s="35" t="s">
        <v>507</v>
      </c>
      <c r="E24" s="35" t="s">
        <v>506</v>
      </c>
      <c r="F24" s="35" t="s">
        <v>27</v>
      </c>
      <c r="G24" s="35" t="s">
        <v>39</v>
      </c>
      <c r="H24" s="35" t="s">
        <v>505</v>
      </c>
      <c r="I24" s="35" t="s">
        <v>224</v>
      </c>
      <c r="J24" s="18" t="s">
        <v>155</v>
      </c>
      <c r="K24" s="17">
        <v>130</v>
      </c>
      <c r="L24" s="18">
        <v>2022</v>
      </c>
      <c r="M24" s="121">
        <v>68306130.700000003</v>
      </c>
      <c r="N24" s="36">
        <v>0</v>
      </c>
      <c r="O24" s="36">
        <v>0</v>
      </c>
    </row>
    <row r="25" spans="1:15" s="59" customFormat="1" ht="110.25" x14ac:dyDescent="0.2">
      <c r="A25" s="39" t="s">
        <v>616</v>
      </c>
      <c r="B25" s="20" t="s">
        <v>51</v>
      </c>
      <c r="C25" s="20" t="s">
        <v>16</v>
      </c>
      <c r="D25" s="20" t="s">
        <v>507</v>
      </c>
      <c r="E25" s="20" t="s">
        <v>506</v>
      </c>
      <c r="F25" s="20" t="s">
        <v>27</v>
      </c>
      <c r="G25" s="20" t="s">
        <v>39</v>
      </c>
      <c r="H25" s="81" t="s">
        <v>615</v>
      </c>
      <c r="I25" s="21" t="s">
        <v>0</v>
      </c>
      <c r="J25" s="21" t="s">
        <v>0</v>
      </c>
      <c r="K25" s="21" t="s">
        <v>0</v>
      </c>
      <c r="L25" s="21" t="s">
        <v>0</v>
      </c>
      <c r="M25" s="22">
        <f t="shared" si="3"/>
        <v>43594646.460000001</v>
      </c>
      <c r="N25" s="22">
        <f t="shared" si="3"/>
        <v>0</v>
      </c>
      <c r="O25" s="22">
        <f t="shared" si="3"/>
        <v>0</v>
      </c>
    </row>
    <row r="26" spans="1:15" s="59" customFormat="1" ht="63" x14ac:dyDescent="0.2">
      <c r="A26" s="19" t="s">
        <v>225</v>
      </c>
      <c r="B26" s="20" t="s">
        <v>51</v>
      </c>
      <c r="C26" s="20" t="s">
        <v>16</v>
      </c>
      <c r="D26" s="20" t="s">
        <v>507</v>
      </c>
      <c r="E26" s="20" t="s">
        <v>506</v>
      </c>
      <c r="F26" s="20" t="s">
        <v>27</v>
      </c>
      <c r="G26" s="20" t="s">
        <v>39</v>
      </c>
      <c r="H26" s="81" t="s">
        <v>615</v>
      </c>
      <c r="I26" s="20" t="s">
        <v>224</v>
      </c>
      <c r="J26" s="20" t="s">
        <v>0</v>
      </c>
      <c r="K26" s="20" t="s">
        <v>0</v>
      </c>
      <c r="L26" s="20" t="s">
        <v>0</v>
      </c>
      <c r="M26" s="22">
        <f t="shared" si="3"/>
        <v>43594646.460000001</v>
      </c>
      <c r="N26" s="22">
        <f t="shared" si="3"/>
        <v>0</v>
      </c>
      <c r="O26" s="22">
        <f t="shared" si="3"/>
        <v>0</v>
      </c>
    </row>
    <row r="27" spans="1:15" s="59" customFormat="1" ht="15.75" x14ac:dyDescent="0.2">
      <c r="A27" s="19" t="s">
        <v>243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2">
        <f t="shared" si="3"/>
        <v>43594646.460000001</v>
      </c>
      <c r="N27" s="22">
        <f t="shared" si="3"/>
        <v>0</v>
      </c>
      <c r="O27" s="22">
        <f t="shared" si="3"/>
        <v>0</v>
      </c>
    </row>
    <row r="28" spans="1:15" s="59" customFormat="1" ht="63" x14ac:dyDescent="0.2">
      <c r="A28" s="64" t="s">
        <v>508</v>
      </c>
      <c r="B28" s="35" t="s">
        <v>51</v>
      </c>
      <c r="C28" s="35" t="s">
        <v>16</v>
      </c>
      <c r="D28" s="35" t="s">
        <v>507</v>
      </c>
      <c r="E28" s="35" t="s">
        <v>506</v>
      </c>
      <c r="F28" s="35" t="s">
        <v>27</v>
      </c>
      <c r="G28" s="35" t="s">
        <v>39</v>
      </c>
      <c r="H28" s="83" t="s">
        <v>615</v>
      </c>
      <c r="I28" s="35" t="s">
        <v>224</v>
      </c>
      <c r="J28" s="18" t="s">
        <v>155</v>
      </c>
      <c r="K28" s="17">
        <v>130</v>
      </c>
      <c r="L28" s="18">
        <v>2022</v>
      </c>
      <c r="M28" s="36">
        <v>43594646.460000001</v>
      </c>
      <c r="N28" s="36">
        <v>0</v>
      </c>
      <c r="O28" s="36">
        <v>0</v>
      </c>
    </row>
    <row r="29" spans="1:15" s="59" customFormat="1" ht="126" x14ac:dyDescent="0.2">
      <c r="A29" s="133" t="s">
        <v>676</v>
      </c>
      <c r="B29" s="129" t="s">
        <v>51</v>
      </c>
      <c r="C29" s="129" t="s">
        <v>16</v>
      </c>
      <c r="D29" s="129" t="s">
        <v>507</v>
      </c>
      <c r="E29" s="129" t="s">
        <v>506</v>
      </c>
      <c r="F29" s="129" t="s">
        <v>27</v>
      </c>
      <c r="G29" s="129" t="s">
        <v>39</v>
      </c>
      <c r="H29" s="130" t="s">
        <v>674</v>
      </c>
      <c r="I29" s="131" t="s">
        <v>0</v>
      </c>
      <c r="J29" s="131" t="s">
        <v>0</v>
      </c>
      <c r="K29" s="131" t="s">
        <v>0</v>
      </c>
      <c r="L29" s="131" t="s">
        <v>0</v>
      </c>
      <c r="M29" s="132">
        <f t="shared" si="3"/>
        <v>49357171.719999999</v>
      </c>
      <c r="N29" s="132">
        <f t="shared" si="3"/>
        <v>0</v>
      </c>
      <c r="O29" s="132">
        <f t="shared" si="3"/>
        <v>0</v>
      </c>
    </row>
    <row r="30" spans="1:15" s="59" customFormat="1" ht="63" x14ac:dyDescent="0.2">
      <c r="A30" s="128" t="s">
        <v>225</v>
      </c>
      <c r="B30" s="129" t="s">
        <v>51</v>
      </c>
      <c r="C30" s="129" t="s">
        <v>16</v>
      </c>
      <c r="D30" s="129" t="s">
        <v>507</v>
      </c>
      <c r="E30" s="129" t="s">
        <v>506</v>
      </c>
      <c r="F30" s="129" t="s">
        <v>27</v>
      </c>
      <c r="G30" s="129" t="s">
        <v>39</v>
      </c>
      <c r="H30" s="130" t="s">
        <v>674</v>
      </c>
      <c r="I30" s="129" t="s">
        <v>224</v>
      </c>
      <c r="J30" s="129" t="s">
        <v>0</v>
      </c>
      <c r="K30" s="129" t="s">
        <v>0</v>
      </c>
      <c r="L30" s="129" t="s">
        <v>0</v>
      </c>
      <c r="M30" s="132">
        <f t="shared" si="3"/>
        <v>49357171.719999999</v>
      </c>
      <c r="N30" s="132">
        <f t="shared" si="3"/>
        <v>0</v>
      </c>
      <c r="O30" s="132">
        <f t="shared" si="3"/>
        <v>0</v>
      </c>
    </row>
    <row r="31" spans="1:15" s="59" customFormat="1" ht="15.75" x14ac:dyDescent="0.2">
      <c r="A31" s="128" t="s">
        <v>243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32">
        <f t="shared" si="3"/>
        <v>49357171.719999999</v>
      </c>
      <c r="N31" s="132">
        <f t="shared" si="3"/>
        <v>0</v>
      </c>
      <c r="O31" s="132">
        <f t="shared" si="3"/>
        <v>0</v>
      </c>
    </row>
    <row r="32" spans="1:15" s="59" customFormat="1" ht="63" x14ac:dyDescent="0.2">
      <c r="A32" s="165" t="s">
        <v>508</v>
      </c>
      <c r="B32" s="135" t="s">
        <v>51</v>
      </c>
      <c r="C32" s="135" t="s">
        <v>16</v>
      </c>
      <c r="D32" s="135" t="s">
        <v>507</v>
      </c>
      <c r="E32" s="135" t="s">
        <v>506</v>
      </c>
      <c r="F32" s="135" t="s">
        <v>27</v>
      </c>
      <c r="G32" s="135" t="s">
        <v>39</v>
      </c>
      <c r="H32" s="166" t="s">
        <v>674</v>
      </c>
      <c r="I32" s="135" t="s">
        <v>224</v>
      </c>
      <c r="J32" s="138" t="s">
        <v>155</v>
      </c>
      <c r="K32" s="167">
        <v>130</v>
      </c>
      <c r="L32" s="138">
        <v>2022</v>
      </c>
      <c r="M32" s="121">
        <v>49357171.719999999</v>
      </c>
      <c r="N32" s="121">
        <v>0</v>
      </c>
      <c r="O32" s="121">
        <v>0</v>
      </c>
    </row>
    <row r="33" spans="1:15" ht="47.25" x14ac:dyDescent="0.2">
      <c r="A33" s="19" t="s">
        <v>52</v>
      </c>
      <c r="B33" s="20" t="s">
        <v>51</v>
      </c>
      <c r="C33" s="20" t="s">
        <v>16</v>
      </c>
      <c r="D33" s="20" t="s">
        <v>53</v>
      </c>
      <c r="E33" s="20" t="s">
        <v>0</v>
      </c>
      <c r="F33" s="20" t="s">
        <v>0</v>
      </c>
      <c r="G33" s="20" t="s">
        <v>0</v>
      </c>
      <c r="H33" s="21" t="s">
        <v>0</v>
      </c>
      <c r="I33" s="21" t="s">
        <v>0</v>
      </c>
      <c r="J33" s="21" t="s">
        <v>0</v>
      </c>
      <c r="K33" s="21" t="s">
        <v>0</v>
      </c>
      <c r="L33" s="21" t="s">
        <v>0</v>
      </c>
      <c r="M33" s="22">
        <f t="shared" ref="M33:M37" si="6">M34</f>
        <v>31011317.526668482</v>
      </c>
      <c r="N33" s="22">
        <f t="shared" ref="N33:O38" si="7">N34</f>
        <v>0</v>
      </c>
      <c r="O33" s="22">
        <f t="shared" si="7"/>
        <v>0</v>
      </c>
    </row>
    <row r="34" spans="1:15" ht="31.5" x14ac:dyDescent="0.2">
      <c r="A34" s="19" t="s">
        <v>35</v>
      </c>
      <c r="B34" s="20" t="s">
        <v>51</v>
      </c>
      <c r="C34" s="20" t="s">
        <v>16</v>
      </c>
      <c r="D34" s="20" t="s">
        <v>53</v>
      </c>
      <c r="E34" s="20" t="s">
        <v>36</v>
      </c>
      <c r="F34" s="20" t="s">
        <v>0</v>
      </c>
      <c r="G34" s="20" t="s">
        <v>0</v>
      </c>
      <c r="H34" s="21" t="s">
        <v>0</v>
      </c>
      <c r="I34" s="21" t="s">
        <v>0</v>
      </c>
      <c r="J34" s="21" t="s">
        <v>0</v>
      </c>
      <c r="K34" s="21" t="s">
        <v>0</v>
      </c>
      <c r="L34" s="21" t="s">
        <v>0</v>
      </c>
      <c r="M34" s="22">
        <f t="shared" si="6"/>
        <v>31011317.526668482</v>
      </c>
      <c r="N34" s="22">
        <f t="shared" si="7"/>
        <v>0</v>
      </c>
      <c r="O34" s="22">
        <f t="shared" si="7"/>
        <v>0</v>
      </c>
    </row>
    <row r="35" spans="1:15" ht="15.75" x14ac:dyDescent="0.2">
      <c r="A35" s="24" t="s">
        <v>55</v>
      </c>
      <c r="B35" s="20" t="s">
        <v>51</v>
      </c>
      <c r="C35" s="20" t="s">
        <v>16</v>
      </c>
      <c r="D35" s="20" t="s">
        <v>53</v>
      </c>
      <c r="E35" s="20" t="s">
        <v>36</v>
      </c>
      <c r="F35" s="20" t="s">
        <v>56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2">
        <f t="shared" si="6"/>
        <v>31011317.526668482</v>
      </c>
      <c r="N35" s="22">
        <f t="shared" si="7"/>
        <v>0</v>
      </c>
      <c r="O35" s="22">
        <f t="shared" si="7"/>
        <v>0</v>
      </c>
    </row>
    <row r="36" spans="1:15" ht="31.5" x14ac:dyDescent="0.2">
      <c r="A36" s="24" t="s">
        <v>57</v>
      </c>
      <c r="B36" s="20" t="s">
        <v>51</v>
      </c>
      <c r="C36" s="20" t="s">
        <v>16</v>
      </c>
      <c r="D36" s="20" t="s">
        <v>53</v>
      </c>
      <c r="E36" s="20" t="s">
        <v>36</v>
      </c>
      <c r="F36" s="20" t="s">
        <v>56</v>
      </c>
      <c r="G36" s="20" t="s">
        <v>58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2">
        <f>M37+M41</f>
        <v>31011317.526668482</v>
      </c>
      <c r="N36" s="22">
        <f t="shared" ref="N36:O36" si="8">N37+N41</f>
        <v>0</v>
      </c>
      <c r="O36" s="22">
        <f t="shared" si="8"/>
        <v>0</v>
      </c>
    </row>
    <row r="37" spans="1:15" ht="47.25" x14ac:dyDescent="0.2">
      <c r="A37" s="19" t="s">
        <v>59</v>
      </c>
      <c r="B37" s="20" t="s">
        <v>51</v>
      </c>
      <c r="C37" s="20" t="s">
        <v>16</v>
      </c>
      <c r="D37" s="20" t="s">
        <v>53</v>
      </c>
      <c r="E37" s="20" t="s">
        <v>36</v>
      </c>
      <c r="F37" s="20" t="s">
        <v>56</v>
      </c>
      <c r="G37" s="20" t="s">
        <v>58</v>
      </c>
      <c r="H37" s="20" t="s">
        <v>60</v>
      </c>
      <c r="I37" s="21" t="s">
        <v>0</v>
      </c>
      <c r="J37" s="21" t="s">
        <v>0</v>
      </c>
      <c r="K37" s="21" t="s">
        <v>0</v>
      </c>
      <c r="L37" s="21" t="s">
        <v>0</v>
      </c>
      <c r="M37" s="22">
        <f t="shared" si="6"/>
        <v>27081620</v>
      </c>
      <c r="N37" s="22">
        <f t="shared" si="7"/>
        <v>0</v>
      </c>
      <c r="O37" s="22">
        <f t="shared" si="7"/>
        <v>0</v>
      </c>
    </row>
    <row r="38" spans="1:15" ht="63" x14ac:dyDescent="0.2">
      <c r="A38" s="19" t="s">
        <v>225</v>
      </c>
      <c r="B38" s="20" t="s">
        <v>51</v>
      </c>
      <c r="C38" s="20" t="s">
        <v>16</v>
      </c>
      <c r="D38" s="20" t="s">
        <v>53</v>
      </c>
      <c r="E38" s="20" t="s">
        <v>36</v>
      </c>
      <c r="F38" s="20" t="s">
        <v>56</v>
      </c>
      <c r="G38" s="20" t="s">
        <v>58</v>
      </c>
      <c r="H38" s="20" t="s">
        <v>60</v>
      </c>
      <c r="I38" s="20" t="s">
        <v>224</v>
      </c>
      <c r="J38" s="20" t="s">
        <v>0</v>
      </c>
      <c r="K38" s="20" t="s">
        <v>0</v>
      </c>
      <c r="L38" s="20" t="s">
        <v>0</v>
      </c>
      <c r="M38" s="22">
        <f>M39</f>
        <v>27081620</v>
      </c>
      <c r="N38" s="22">
        <f t="shared" si="7"/>
        <v>0</v>
      </c>
      <c r="O38" s="22">
        <f t="shared" si="7"/>
        <v>0</v>
      </c>
    </row>
    <row r="39" spans="1:15" ht="15.75" x14ac:dyDescent="0.2">
      <c r="A39" s="39" t="s">
        <v>230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2">
        <f t="shared" ref="M39:O39" si="9">M40</f>
        <v>27081620</v>
      </c>
      <c r="N39" s="22">
        <f t="shared" si="9"/>
        <v>0</v>
      </c>
      <c r="O39" s="22">
        <f t="shared" si="9"/>
        <v>0</v>
      </c>
    </row>
    <row r="40" spans="1:15" ht="94.5" x14ac:dyDescent="0.2">
      <c r="A40" s="28" t="s">
        <v>504</v>
      </c>
      <c r="B40" s="35" t="s">
        <v>51</v>
      </c>
      <c r="C40" s="35" t="s">
        <v>16</v>
      </c>
      <c r="D40" s="35" t="s">
        <v>53</v>
      </c>
      <c r="E40" s="35" t="s">
        <v>36</v>
      </c>
      <c r="F40" s="35" t="s">
        <v>56</v>
      </c>
      <c r="G40" s="35" t="s">
        <v>58</v>
      </c>
      <c r="H40" s="35" t="s">
        <v>60</v>
      </c>
      <c r="I40" s="35" t="s">
        <v>224</v>
      </c>
      <c r="J40" s="13" t="s">
        <v>62</v>
      </c>
      <c r="K40" s="40">
        <v>1.23</v>
      </c>
      <c r="L40" s="18">
        <v>2022</v>
      </c>
      <c r="M40" s="36">
        <v>27081620</v>
      </c>
      <c r="N40" s="36">
        <v>0</v>
      </c>
      <c r="O40" s="36">
        <v>0</v>
      </c>
    </row>
    <row r="41" spans="1:15" ht="78.75" x14ac:dyDescent="0.2">
      <c r="A41" s="133" t="s">
        <v>677</v>
      </c>
      <c r="B41" s="129" t="s">
        <v>51</v>
      </c>
      <c r="C41" s="129" t="s">
        <v>16</v>
      </c>
      <c r="D41" s="129" t="s">
        <v>53</v>
      </c>
      <c r="E41" s="129" t="s">
        <v>36</v>
      </c>
      <c r="F41" s="129" t="s">
        <v>56</v>
      </c>
      <c r="G41" s="129" t="s">
        <v>58</v>
      </c>
      <c r="H41" s="130" t="s">
        <v>658</v>
      </c>
      <c r="I41" s="131" t="s">
        <v>0</v>
      </c>
      <c r="J41" s="131" t="s">
        <v>0</v>
      </c>
      <c r="K41" s="131" t="s">
        <v>0</v>
      </c>
      <c r="L41" s="131" t="s">
        <v>0</v>
      </c>
      <c r="M41" s="132">
        <f t="shared" ref="M41:O42" si="10">M42</f>
        <v>3929697.5266684811</v>
      </c>
      <c r="N41" s="132">
        <f t="shared" si="10"/>
        <v>0</v>
      </c>
      <c r="O41" s="132">
        <f t="shared" si="10"/>
        <v>0</v>
      </c>
    </row>
    <row r="42" spans="1:15" ht="63" x14ac:dyDescent="0.2">
      <c r="A42" s="128" t="s">
        <v>225</v>
      </c>
      <c r="B42" s="129" t="s">
        <v>51</v>
      </c>
      <c r="C42" s="129" t="s">
        <v>16</v>
      </c>
      <c r="D42" s="129" t="s">
        <v>53</v>
      </c>
      <c r="E42" s="129" t="s">
        <v>36</v>
      </c>
      <c r="F42" s="129" t="s">
        <v>56</v>
      </c>
      <c r="G42" s="129" t="s">
        <v>58</v>
      </c>
      <c r="H42" s="130" t="s">
        <v>658</v>
      </c>
      <c r="I42" s="129" t="s">
        <v>224</v>
      </c>
      <c r="J42" s="129" t="s">
        <v>0</v>
      </c>
      <c r="K42" s="129" t="s">
        <v>0</v>
      </c>
      <c r="L42" s="129" t="s">
        <v>0</v>
      </c>
      <c r="M42" s="132">
        <f>M43</f>
        <v>3929697.5266684811</v>
      </c>
      <c r="N42" s="132">
        <f t="shared" si="10"/>
        <v>0</v>
      </c>
      <c r="O42" s="132">
        <f t="shared" si="10"/>
        <v>0</v>
      </c>
    </row>
    <row r="43" spans="1:15" ht="15.75" x14ac:dyDescent="0.2">
      <c r="A43" s="133" t="s">
        <v>230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2">
        <f t="shared" ref="M43:O43" si="11">M44</f>
        <v>3929697.5266684811</v>
      </c>
      <c r="N43" s="132">
        <f t="shared" si="11"/>
        <v>0</v>
      </c>
      <c r="O43" s="132">
        <f t="shared" si="11"/>
        <v>0</v>
      </c>
    </row>
    <row r="44" spans="1:15" ht="94.5" x14ac:dyDescent="0.2">
      <c r="A44" s="134" t="s">
        <v>504</v>
      </c>
      <c r="B44" s="135" t="s">
        <v>51</v>
      </c>
      <c r="C44" s="135" t="s">
        <v>16</v>
      </c>
      <c r="D44" s="135" t="s">
        <v>53</v>
      </c>
      <c r="E44" s="135" t="s">
        <v>36</v>
      </c>
      <c r="F44" s="135" t="s">
        <v>56</v>
      </c>
      <c r="G44" s="135" t="s">
        <v>58</v>
      </c>
      <c r="H44" s="135" t="s">
        <v>658</v>
      </c>
      <c r="I44" s="135" t="s">
        <v>224</v>
      </c>
      <c r="J44" s="136" t="s">
        <v>62</v>
      </c>
      <c r="K44" s="137">
        <v>1.23</v>
      </c>
      <c r="L44" s="138">
        <v>2022</v>
      </c>
      <c r="M44" s="121">
        <v>3929697.5266684811</v>
      </c>
      <c r="N44" s="121">
        <v>0</v>
      </c>
      <c r="O44" s="121">
        <v>0</v>
      </c>
    </row>
    <row r="45" spans="1:15" s="59" customFormat="1" ht="63" x14ac:dyDescent="0.2">
      <c r="A45" s="19" t="s">
        <v>65</v>
      </c>
      <c r="B45" s="20" t="s">
        <v>25</v>
      </c>
      <c r="C45" s="20" t="s">
        <v>0</v>
      </c>
      <c r="D45" s="20" t="s">
        <v>0</v>
      </c>
      <c r="E45" s="20" t="s">
        <v>0</v>
      </c>
      <c r="F45" s="20" t="s">
        <v>0</v>
      </c>
      <c r="G45" s="20" t="s">
        <v>0</v>
      </c>
      <c r="H45" s="21" t="s">
        <v>0</v>
      </c>
      <c r="I45" s="21" t="s">
        <v>0</v>
      </c>
      <c r="J45" s="21" t="s">
        <v>0</v>
      </c>
      <c r="K45" s="21" t="s">
        <v>0</v>
      </c>
      <c r="L45" s="21" t="s">
        <v>0</v>
      </c>
      <c r="M45" s="22">
        <f>M46+M216</f>
        <v>834953281.81999993</v>
      </c>
      <c r="N45" s="22">
        <f t="shared" ref="N45:O45" si="12">N46+N216</f>
        <v>909756666.95000005</v>
      </c>
      <c r="O45" s="22">
        <f t="shared" si="12"/>
        <v>655283686.87</v>
      </c>
    </row>
    <row r="46" spans="1:15" s="59" customFormat="1" ht="31.5" x14ac:dyDescent="0.2">
      <c r="A46" s="39" t="s">
        <v>206</v>
      </c>
      <c r="B46" s="81" t="s">
        <v>25</v>
      </c>
      <c r="C46" s="81" t="s">
        <v>15</v>
      </c>
      <c r="D46" s="81" t="s">
        <v>0</v>
      </c>
      <c r="E46" s="81" t="s">
        <v>0</v>
      </c>
      <c r="F46" s="81" t="s">
        <v>0</v>
      </c>
      <c r="G46" s="81" t="s">
        <v>0</v>
      </c>
      <c r="H46" s="118" t="s">
        <v>0</v>
      </c>
      <c r="I46" s="118" t="s">
        <v>0</v>
      </c>
      <c r="J46" s="118" t="s">
        <v>0</v>
      </c>
      <c r="K46" s="118" t="s">
        <v>0</v>
      </c>
      <c r="L46" s="118" t="s">
        <v>0</v>
      </c>
      <c r="M46" s="82">
        <f>M47</f>
        <v>419671631.99999994</v>
      </c>
      <c r="N46" s="82">
        <f t="shared" ref="N46:O46" si="13">N47</f>
        <v>630169595.95000005</v>
      </c>
      <c r="O46" s="82">
        <f t="shared" si="13"/>
        <v>333228686.87</v>
      </c>
    </row>
    <row r="47" spans="1:15" s="59" customFormat="1" ht="31.5" x14ac:dyDescent="0.2">
      <c r="A47" s="39" t="s">
        <v>503</v>
      </c>
      <c r="B47" s="81" t="s">
        <v>25</v>
      </c>
      <c r="C47" s="81" t="s">
        <v>15</v>
      </c>
      <c r="D47" s="81" t="s">
        <v>366</v>
      </c>
      <c r="E47" s="81" t="s">
        <v>0</v>
      </c>
      <c r="F47" s="81" t="s">
        <v>0</v>
      </c>
      <c r="G47" s="81" t="s">
        <v>0</v>
      </c>
      <c r="H47" s="118" t="s">
        <v>0</v>
      </c>
      <c r="I47" s="118" t="s">
        <v>0</v>
      </c>
      <c r="J47" s="118" t="s">
        <v>0</v>
      </c>
      <c r="K47" s="118" t="s">
        <v>0</v>
      </c>
      <c r="L47" s="118" t="s">
        <v>0</v>
      </c>
      <c r="M47" s="82">
        <f>M48</f>
        <v>419671631.99999994</v>
      </c>
      <c r="N47" s="82">
        <f t="shared" ref="N47:O47" si="14">N48</f>
        <v>630169595.95000005</v>
      </c>
      <c r="O47" s="82">
        <f t="shared" si="14"/>
        <v>333228686.87</v>
      </c>
    </row>
    <row r="48" spans="1:15" s="59" customFormat="1" ht="63" x14ac:dyDescent="0.2">
      <c r="A48" s="39" t="s">
        <v>67</v>
      </c>
      <c r="B48" s="81" t="s">
        <v>25</v>
      </c>
      <c r="C48" s="81" t="s">
        <v>15</v>
      </c>
      <c r="D48" s="81" t="s">
        <v>366</v>
      </c>
      <c r="E48" s="81" t="s">
        <v>68</v>
      </c>
      <c r="F48" s="81" t="s">
        <v>0</v>
      </c>
      <c r="G48" s="81" t="s">
        <v>0</v>
      </c>
      <c r="H48" s="118" t="s">
        <v>0</v>
      </c>
      <c r="I48" s="118" t="s">
        <v>0</v>
      </c>
      <c r="J48" s="118" t="s">
        <v>0</v>
      </c>
      <c r="K48" s="118" t="s">
        <v>0</v>
      </c>
      <c r="L48" s="118" t="s">
        <v>0</v>
      </c>
      <c r="M48" s="82">
        <f>M49</f>
        <v>419671631.99999994</v>
      </c>
      <c r="N48" s="82">
        <f t="shared" ref="N48:O48" si="15">N49</f>
        <v>630169595.95000005</v>
      </c>
      <c r="O48" s="82">
        <f t="shared" si="15"/>
        <v>333228686.87</v>
      </c>
    </row>
    <row r="49" spans="1:15" s="59" customFormat="1" ht="15.75" x14ac:dyDescent="0.2">
      <c r="A49" s="119" t="s">
        <v>70</v>
      </c>
      <c r="B49" s="81" t="s">
        <v>25</v>
      </c>
      <c r="C49" s="81" t="s">
        <v>15</v>
      </c>
      <c r="D49" s="81" t="s">
        <v>366</v>
      </c>
      <c r="E49" s="81" t="s">
        <v>68</v>
      </c>
      <c r="F49" s="81" t="s">
        <v>71</v>
      </c>
      <c r="G49" s="81" t="s">
        <v>0</v>
      </c>
      <c r="H49" s="81" t="s">
        <v>0</v>
      </c>
      <c r="I49" s="81" t="s">
        <v>0</v>
      </c>
      <c r="J49" s="81" t="s">
        <v>0</v>
      </c>
      <c r="K49" s="81" t="s">
        <v>0</v>
      </c>
      <c r="L49" s="81" t="s">
        <v>0</v>
      </c>
      <c r="M49" s="82">
        <f>M50</f>
        <v>419671631.99999994</v>
      </c>
      <c r="N49" s="82">
        <f t="shared" ref="N49:O49" si="16">N50</f>
        <v>630169595.95000005</v>
      </c>
      <c r="O49" s="82">
        <f t="shared" si="16"/>
        <v>333228686.87</v>
      </c>
    </row>
    <row r="50" spans="1:15" s="59" customFormat="1" ht="31.5" x14ac:dyDescent="0.2">
      <c r="A50" s="119" t="s">
        <v>502</v>
      </c>
      <c r="B50" s="81" t="s">
        <v>25</v>
      </c>
      <c r="C50" s="81" t="s">
        <v>15</v>
      </c>
      <c r="D50" s="81" t="s">
        <v>366</v>
      </c>
      <c r="E50" s="81" t="s">
        <v>68</v>
      </c>
      <c r="F50" s="81" t="s">
        <v>71</v>
      </c>
      <c r="G50" s="81" t="s">
        <v>71</v>
      </c>
      <c r="H50" s="81" t="s">
        <v>0</v>
      </c>
      <c r="I50" s="81" t="s">
        <v>0</v>
      </c>
      <c r="J50" s="81" t="s">
        <v>0</v>
      </c>
      <c r="K50" s="81" t="s">
        <v>0</v>
      </c>
      <c r="L50" s="81" t="s">
        <v>0</v>
      </c>
      <c r="M50" s="82">
        <f>M51+M57</f>
        <v>419671631.99999994</v>
      </c>
      <c r="N50" s="82">
        <f t="shared" ref="N50:O50" si="17">N51+N57</f>
        <v>630169595.95000005</v>
      </c>
      <c r="O50" s="82">
        <f t="shared" si="17"/>
        <v>333228686.87</v>
      </c>
    </row>
    <row r="51" spans="1:15" s="59" customFormat="1" ht="47.25" x14ac:dyDescent="0.2">
      <c r="A51" s="119" t="s">
        <v>234</v>
      </c>
      <c r="B51" s="81" t="s">
        <v>25</v>
      </c>
      <c r="C51" s="81" t="s">
        <v>15</v>
      </c>
      <c r="D51" s="81" t="s">
        <v>366</v>
      </c>
      <c r="E51" s="81" t="s">
        <v>68</v>
      </c>
      <c r="F51" s="81" t="s">
        <v>71</v>
      </c>
      <c r="G51" s="81" t="s">
        <v>71</v>
      </c>
      <c r="H51" s="81">
        <v>11270</v>
      </c>
      <c r="I51" s="81"/>
      <c r="J51" s="81"/>
      <c r="K51" s="81"/>
      <c r="L51" s="81"/>
      <c r="M51" s="82">
        <f>M52</f>
        <v>9433141</v>
      </c>
      <c r="N51" s="82">
        <f t="shared" ref="N51:O51" si="18">N52</f>
        <v>0</v>
      </c>
      <c r="O51" s="82">
        <f t="shared" si="18"/>
        <v>0</v>
      </c>
    </row>
    <row r="52" spans="1:15" s="59" customFormat="1" ht="63" x14ac:dyDescent="0.2">
      <c r="A52" s="119" t="s">
        <v>623</v>
      </c>
      <c r="B52" s="81" t="s">
        <v>25</v>
      </c>
      <c r="C52" s="81" t="s">
        <v>15</v>
      </c>
      <c r="D52" s="81" t="s">
        <v>366</v>
      </c>
      <c r="E52" s="81" t="s">
        <v>68</v>
      </c>
      <c r="F52" s="81" t="s">
        <v>71</v>
      </c>
      <c r="G52" s="81" t="s">
        <v>71</v>
      </c>
      <c r="H52" s="81">
        <v>11270</v>
      </c>
      <c r="I52" s="81">
        <v>522</v>
      </c>
      <c r="J52" s="81"/>
      <c r="K52" s="81"/>
      <c r="L52" s="81"/>
      <c r="M52" s="82">
        <f>M53+M55</f>
        <v>9433141</v>
      </c>
      <c r="N52" s="82">
        <f t="shared" ref="N52:O52" si="19">N53+N55</f>
        <v>0</v>
      </c>
      <c r="O52" s="82">
        <f t="shared" si="19"/>
        <v>0</v>
      </c>
    </row>
    <row r="53" spans="1:15" s="59" customFormat="1" ht="15.75" x14ac:dyDescent="0.2">
      <c r="A53" s="39" t="s">
        <v>233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>
        <f>M54</f>
        <v>3553282.41</v>
      </c>
      <c r="N53" s="82">
        <f t="shared" ref="N53:O53" si="20">N54</f>
        <v>0</v>
      </c>
      <c r="O53" s="82">
        <f t="shared" si="20"/>
        <v>0</v>
      </c>
    </row>
    <row r="54" spans="1:15" s="59" customFormat="1" ht="78.75" x14ac:dyDescent="0.2">
      <c r="A54" s="26" t="s">
        <v>606</v>
      </c>
      <c r="B54" s="83">
        <v>12</v>
      </c>
      <c r="C54" s="83">
        <v>1</v>
      </c>
      <c r="D54" s="83" t="s">
        <v>366</v>
      </c>
      <c r="E54" s="83">
        <v>812</v>
      </c>
      <c r="F54" s="83" t="s">
        <v>71</v>
      </c>
      <c r="G54" s="83" t="s">
        <v>71</v>
      </c>
      <c r="H54" s="83">
        <v>11270</v>
      </c>
      <c r="I54" s="83">
        <v>522</v>
      </c>
      <c r="J54" s="18" t="s">
        <v>248</v>
      </c>
      <c r="K54" s="17">
        <v>65</v>
      </c>
      <c r="L54" s="18">
        <v>2022</v>
      </c>
      <c r="M54" s="84">
        <v>3553282.41</v>
      </c>
      <c r="N54" s="84">
        <v>0</v>
      </c>
      <c r="O54" s="84">
        <v>0</v>
      </c>
    </row>
    <row r="55" spans="1:15" s="59" customFormat="1" ht="47.25" x14ac:dyDescent="0.2">
      <c r="A55" s="39" t="s">
        <v>228</v>
      </c>
      <c r="B55" s="81"/>
      <c r="C55" s="81"/>
      <c r="D55" s="81"/>
      <c r="E55" s="81"/>
      <c r="F55" s="81"/>
      <c r="G55" s="81"/>
      <c r="H55" s="81"/>
      <c r="I55" s="81"/>
      <c r="J55" s="43"/>
      <c r="K55" s="44"/>
      <c r="L55" s="43"/>
      <c r="M55" s="82">
        <f>M56</f>
        <v>5879858.5899999999</v>
      </c>
      <c r="N55" s="82">
        <f t="shared" ref="N55:O55" si="21">N56</f>
        <v>0</v>
      </c>
      <c r="O55" s="82">
        <f t="shared" si="21"/>
        <v>0</v>
      </c>
    </row>
    <row r="56" spans="1:15" s="59" customFormat="1" ht="47.25" x14ac:dyDescent="0.2">
      <c r="A56" s="26" t="s">
        <v>607</v>
      </c>
      <c r="B56" s="83" t="s">
        <v>25</v>
      </c>
      <c r="C56" s="83" t="s">
        <v>15</v>
      </c>
      <c r="D56" s="83" t="s">
        <v>366</v>
      </c>
      <c r="E56" s="83" t="s">
        <v>68</v>
      </c>
      <c r="F56" s="83" t="s">
        <v>71</v>
      </c>
      <c r="G56" s="83" t="s">
        <v>71</v>
      </c>
      <c r="H56" s="83">
        <v>11270</v>
      </c>
      <c r="I56" s="83">
        <v>522</v>
      </c>
      <c r="J56" s="18" t="s">
        <v>248</v>
      </c>
      <c r="K56" s="17">
        <v>65</v>
      </c>
      <c r="L56" s="18">
        <v>2022</v>
      </c>
      <c r="M56" s="84">
        <v>5879858.5899999999</v>
      </c>
      <c r="N56" s="84">
        <v>0</v>
      </c>
      <c r="O56" s="84">
        <v>0</v>
      </c>
    </row>
    <row r="57" spans="1:15" s="59" customFormat="1" ht="47.25" x14ac:dyDescent="0.2">
      <c r="A57" s="39" t="s">
        <v>501</v>
      </c>
      <c r="B57" s="81" t="s">
        <v>25</v>
      </c>
      <c r="C57" s="81" t="s">
        <v>15</v>
      </c>
      <c r="D57" s="81" t="s">
        <v>366</v>
      </c>
      <c r="E57" s="81" t="s">
        <v>68</v>
      </c>
      <c r="F57" s="81" t="s">
        <v>71</v>
      </c>
      <c r="G57" s="81" t="s">
        <v>71</v>
      </c>
      <c r="H57" s="81" t="s">
        <v>365</v>
      </c>
      <c r="I57" s="118" t="s">
        <v>0</v>
      </c>
      <c r="J57" s="118" t="s">
        <v>0</v>
      </c>
      <c r="K57" s="118" t="s">
        <v>0</v>
      </c>
      <c r="L57" s="118" t="s">
        <v>0</v>
      </c>
      <c r="M57" s="82">
        <f>M58</f>
        <v>410238490.99999994</v>
      </c>
      <c r="N57" s="82">
        <f t="shared" ref="N57:O57" si="22">N58</f>
        <v>630169595.95000005</v>
      </c>
      <c r="O57" s="82">
        <f t="shared" si="22"/>
        <v>333228686.87</v>
      </c>
    </row>
    <row r="58" spans="1:15" s="59" customFormat="1" ht="63" x14ac:dyDescent="0.2">
      <c r="A58" s="39" t="s">
        <v>225</v>
      </c>
      <c r="B58" s="81" t="s">
        <v>25</v>
      </c>
      <c r="C58" s="81" t="s">
        <v>15</v>
      </c>
      <c r="D58" s="81" t="s">
        <v>366</v>
      </c>
      <c r="E58" s="81" t="s">
        <v>68</v>
      </c>
      <c r="F58" s="81" t="s">
        <v>71</v>
      </c>
      <c r="G58" s="81" t="s">
        <v>71</v>
      </c>
      <c r="H58" s="81" t="s">
        <v>365</v>
      </c>
      <c r="I58" s="81" t="s">
        <v>224</v>
      </c>
      <c r="J58" s="81" t="s">
        <v>0</v>
      </c>
      <c r="K58" s="81" t="s">
        <v>0</v>
      </c>
      <c r="L58" s="81" t="s">
        <v>0</v>
      </c>
      <c r="M58" s="120">
        <f>M59+M67+M69+M77+M82+M85+M89+M94+M97+M101+M104+M106+M113+M116+M124+M131+M136+M138+M141+M144+M155+M157+M161+M165+M170+M172+M176+M184+M186+M188+M191+M194+M196+M198+M200+M203+M205+M207+M209+M211+M213</f>
        <v>410238490.99999994</v>
      </c>
      <c r="N58" s="120">
        <f t="shared" ref="N58:O58" si="23">N59+N67+N69+N77+N82+N85+N89+N94+N97+N101+N104+N106+N113+N116+N124+N131+N136+N138+N141+N144+N155+N157+N161+N165+N170+N172+N176+N184+N186+N188+N191+N194+N196+N198+N200+N203+N205+N207+N209+N211+N213</f>
        <v>630169595.95000005</v>
      </c>
      <c r="O58" s="120">
        <f t="shared" si="23"/>
        <v>333228686.87</v>
      </c>
    </row>
    <row r="59" spans="1:15" s="59" customFormat="1" ht="15.75" x14ac:dyDescent="0.2">
      <c r="A59" s="39" t="s">
        <v>233</v>
      </c>
      <c r="B59" s="111" t="s">
        <v>0</v>
      </c>
      <c r="C59" s="111" t="s">
        <v>0</v>
      </c>
      <c r="D59" s="111" t="s">
        <v>0</v>
      </c>
      <c r="E59" s="111" t="s">
        <v>0</v>
      </c>
      <c r="F59" s="111" t="s">
        <v>0</v>
      </c>
      <c r="G59" s="111" t="s">
        <v>0</v>
      </c>
      <c r="H59" s="111" t="s">
        <v>0</v>
      </c>
      <c r="I59" s="111" t="s">
        <v>0</v>
      </c>
      <c r="J59" s="111" t="s">
        <v>0</v>
      </c>
      <c r="K59" s="111" t="s">
        <v>0</v>
      </c>
      <c r="L59" s="111" t="s">
        <v>0</v>
      </c>
      <c r="M59" s="82">
        <f>M60+M61+M62+M63+M64+M65+M66</f>
        <v>24933487.5</v>
      </c>
      <c r="N59" s="82">
        <f t="shared" ref="N59:O59" si="24">N60+N61+N62+N63+N64+N65+N66</f>
        <v>31151909.899999999</v>
      </c>
      <c r="O59" s="82">
        <f t="shared" si="24"/>
        <v>214584730.66999999</v>
      </c>
    </row>
    <row r="60" spans="1:15" s="59" customFormat="1" ht="63" x14ac:dyDescent="0.2">
      <c r="A60" s="26" t="s">
        <v>500</v>
      </c>
      <c r="B60" s="83" t="s">
        <v>25</v>
      </c>
      <c r="C60" s="83" t="s">
        <v>15</v>
      </c>
      <c r="D60" s="83" t="s">
        <v>366</v>
      </c>
      <c r="E60" s="83" t="s">
        <v>68</v>
      </c>
      <c r="F60" s="83" t="s">
        <v>71</v>
      </c>
      <c r="G60" s="83" t="s">
        <v>71</v>
      </c>
      <c r="H60" s="83" t="s">
        <v>365</v>
      </c>
      <c r="I60" s="83" t="s">
        <v>224</v>
      </c>
      <c r="J60" s="18" t="s">
        <v>248</v>
      </c>
      <c r="K60" s="17">
        <v>160</v>
      </c>
      <c r="L60" s="18" t="s">
        <v>49</v>
      </c>
      <c r="M60" s="84">
        <v>8474134.4000000004</v>
      </c>
      <c r="N60" s="84">
        <v>0</v>
      </c>
      <c r="O60" s="84">
        <v>0</v>
      </c>
    </row>
    <row r="61" spans="1:15" s="59" customFormat="1" ht="78.75" x14ac:dyDescent="0.2">
      <c r="A61" s="26" t="s">
        <v>499</v>
      </c>
      <c r="B61" s="83" t="s">
        <v>25</v>
      </c>
      <c r="C61" s="83" t="s">
        <v>15</v>
      </c>
      <c r="D61" s="83" t="s">
        <v>366</v>
      </c>
      <c r="E61" s="83" t="s">
        <v>68</v>
      </c>
      <c r="F61" s="83" t="s">
        <v>71</v>
      </c>
      <c r="G61" s="83" t="s">
        <v>71</v>
      </c>
      <c r="H61" s="83" t="s">
        <v>365</v>
      </c>
      <c r="I61" s="83" t="s">
        <v>224</v>
      </c>
      <c r="J61" s="18" t="s">
        <v>248</v>
      </c>
      <c r="K61" s="17">
        <v>40</v>
      </c>
      <c r="L61" s="18" t="s">
        <v>49</v>
      </c>
      <c r="M61" s="84">
        <v>6938259.4000000004</v>
      </c>
      <c r="N61" s="84">
        <v>0</v>
      </c>
      <c r="O61" s="84">
        <v>0</v>
      </c>
    </row>
    <row r="62" spans="1:15" s="59" customFormat="1" ht="47.25" x14ac:dyDescent="0.2">
      <c r="A62" s="26" t="s">
        <v>498</v>
      </c>
      <c r="B62" s="83" t="s">
        <v>25</v>
      </c>
      <c r="C62" s="83" t="s">
        <v>15</v>
      </c>
      <c r="D62" s="83" t="s">
        <v>366</v>
      </c>
      <c r="E62" s="83" t="s">
        <v>68</v>
      </c>
      <c r="F62" s="83" t="s">
        <v>71</v>
      </c>
      <c r="G62" s="83" t="s">
        <v>71</v>
      </c>
      <c r="H62" s="83" t="s">
        <v>365</v>
      </c>
      <c r="I62" s="83" t="s">
        <v>224</v>
      </c>
      <c r="J62" s="18" t="s">
        <v>248</v>
      </c>
      <c r="K62" s="17">
        <v>160</v>
      </c>
      <c r="L62" s="18" t="s">
        <v>49</v>
      </c>
      <c r="M62" s="84">
        <v>9521093.6999999993</v>
      </c>
      <c r="N62" s="84">
        <v>0</v>
      </c>
      <c r="O62" s="84">
        <v>0</v>
      </c>
    </row>
    <row r="63" spans="1:15" s="59" customFormat="1" ht="78.75" x14ac:dyDescent="0.2">
      <c r="A63" s="26" t="s">
        <v>497</v>
      </c>
      <c r="B63" s="83" t="s">
        <v>25</v>
      </c>
      <c r="C63" s="83" t="s">
        <v>15</v>
      </c>
      <c r="D63" s="83" t="s">
        <v>366</v>
      </c>
      <c r="E63" s="83" t="s">
        <v>68</v>
      </c>
      <c r="F63" s="83" t="s">
        <v>71</v>
      </c>
      <c r="G63" s="83" t="s">
        <v>71</v>
      </c>
      <c r="H63" s="83" t="s">
        <v>365</v>
      </c>
      <c r="I63" s="83" t="s">
        <v>224</v>
      </c>
      <c r="J63" s="18" t="s">
        <v>368</v>
      </c>
      <c r="K63" s="17">
        <v>1</v>
      </c>
      <c r="L63" s="18" t="s">
        <v>64</v>
      </c>
      <c r="M63" s="84">
        <v>0</v>
      </c>
      <c r="N63" s="84">
        <v>5148000</v>
      </c>
      <c r="O63" s="84">
        <v>0</v>
      </c>
    </row>
    <row r="64" spans="1:15" s="59" customFormat="1" ht="78.75" x14ac:dyDescent="0.2">
      <c r="A64" s="26" t="s">
        <v>496</v>
      </c>
      <c r="B64" s="83" t="s">
        <v>25</v>
      </c>
      <c r="C64" s="83" t="s">
        <v>15</v>
      </c>
      <c r="D64" s="83" t="s">
        <v>366</v>
      </c>
      <c r="E64" s="83" t="s">
        <v>68</v>
      </c>
      <c r="F64" s="83" t="s">
        <v>71</v>
      </c>
      <c r="G64" s="83" t="s">
        <v>71</v>
      </c>
      <c r="H64" s="83" t="s">
        <v>365</v>
      </c>
      <c r="I64" s="83" t="s">
        <v>224</v>
      </c>
      <c r="J64" s="18" t="s">
        <v>368</v>
      </c>
      <c r="K64" s="17">
        <v>1</v>
      </c>
      <c r="L64" s="18" t="s">
        <v>64</v>
      </c>
      <c r="M64" s="84">
        <v>0</v>
      </c>
      <c r="N64" s="84">
        <v>5544000</v>
      </c>
      <c r="O64" s="84">
        <v>0</v>
      </c>
    </row>
    <row r="65" spans="1:15" s="59" customFormat="1" ht="47.25" x14ac:dyDescent="0.2">
      <c r="A65" s="26" t="s">
        <v>495</v>
      </c>
      <c r="B65" s="83" t="s">
        <v>25</v>
      </c>
      <c r="C65" s="83" t="s">
        <v>15</v>
      </c>
      <c r="D65" s="83" t="s">
        <v>366</v>
      </c>
      <c r="E65" s="83" t="s">
        <v>68</v>
      </c>
      <c r="F65" s="83" t="s">
        <v>71</v>
      </c>
      <c r="G65" s="83" t="s">
        <v>71</v>
      </c>
      <c r="H65" s="83" t="s">
        <v>365</v>
      </c>
      <c r="I65" s="83" t="s">
        <v>224</v>
      </c>
      <c r="J65" s="18" t="s">
        <v>330</v>
      </c>
      <c r="K65" s="17">
        <v>20</v>
      </c>
      <c r="L65" s="18" t="s">
        <v>93</v>
      </c>
      <c r="M65" s="84">
        <v>0</v>
      </c>
      <c r="N65" s="84">
        <v>16103909.9</v>
      </c>
      <c r="O65" s="84">
        <v>214584730.66999999</v>
      </c>
    </row>
    <row r="66" spans="1:15" s="59" customFormat="1" ht="78.75" x14ac:dyDescent="0.2">
      <c r="A66" s="26" t="s">
        <v>494</v>
      </c>
      <c r="B66" s="83" t="s">
        <v>25</v>
      </c>
      <c r="C66" s="83" t="s">
        <v>15</v>
      </c>
      <c r="D66" s="83" t="s">
        <v>366</v>
      </c>
      <c r="E66" s="83" t="s">
        <v>68</v>
      </c>
      <c r="F66" s="83" t="s">
        <v>71</v>
      </c>
      <c r="G66" s="83" t="s">
        <v>71</v>
      </c>
      <c r="H66" s="83" t="s">
        <v>365</v>
      </c>
      <c r="I66" s="83" t="s">
        <v>224</v>
      </c>
      <c r="J66" s="18" t="s">
        <v>368</v>
      </c>
      <c r="K66" s="17">
        <v>1</v>
      </c>
      <c r="L66" s="18" t="s">
        <v>64</v>
      </c>
      <c r="M66" s="84">
        <v>0</v>
      </c>
      <c r="N66" s="84">
        <v>4356000</v>
      </c>
      <c r="O66" s="84">
        <v>0</v>
      </c>
    </row>
    <row r="67" spans="1:15" s="59" customFormat="1" ht="15.75" x14ac:dyDescent="0.2">
      <c r="A67" s="39" t="s">
        <v>289</v>
      </c>
      <c r="B67" s="111" t="s">
        <v>0</v>
      </c>
      <c r="C67" s="111" t="s">
        <v>0</v>
      </c>
      <c r="D67" s="111" t="s">
        <v>0</v>
      </c>
      <c r="E67" s="111" t="s">
        <v>0</v>
      </c>
      <c r="F67" s="111" t="s">
        <v>0</v>
      </c>
      <c r="G67" s="111" t="s">
        <v>0</v>
      </c>
      <c r="H67" s="111" t="s">
        <v>0</v>
      </c>
      <c r="I67" s="111" t="s">
        <v>0</v>
      </c>
      <c r="J67" s="111" t="s">
        <v>0</v>
      </c>
      <c r="K67" s="111" t="s">
        <v>0</v>
      </c>
      <c r="L67" s="111" t="s">
        <v>0</v>
      </c>
      <c r="M67" s="82">
        <f>M68</f>
        <v>7737220.0599999996</v>
      </c>
      <c r="N67" s="82">
        <f t="shared" ref="N67:O67" si="25">N68</f>
        <v>0</v>
      </c>
      <c r="O67" s="82">
        <f t="shared" si="25"/>
        <v>0</v>
      </c>
    </row>
    <row r="68" spans="1:15" s="59" customFormat="1" ht="47.25" x14ac:dyDescent="0.2">
      <c r="A68" s="26" t="s">
        <v>490</v>
      </c>
      <c r="B68" s="83" t="s">
        <v>25</v>
      </c>
      <c r="C68" s="83" t="s">
        <v>15</v>
      </c>
      <c r="D68" s="83" t="s">
        <v>366</v>
      </c>
      <c r="E68" s="83" t="s">
        <v>68</v>
      </c>
      <c r="F68" s="83" t="s">
        <v>71</v>
      </c>
      <c r="G68" s="83" t="s">
        <v>71</v>
      </c>
      <c r="H68" s="83" t="s">
        <v>365</v>
      </c>
      <c r="I68" s="83" t="s">
        <v>224</v>
      </c>
      <c r="J68" s="18" t="s">
        <v>248</v>
      </c>
      <c r="K68" s="17">
        <v>304</v>
      </c>
      <c r="L68" s="18" t="s">
        <v>49</v>
      </c>
      <c r="M68" s="84">
        <v>7737220.0599999996</v>
      </c>
      <c r="N68" s="84">
        <v>0</v>
      </c>
      <c r="O68" s="84">
        <v>0</v>
      </c>
    </row>
    <row r="69" spans="1:15" s="59" customFormat="1" ht="15.75" x14ac:dyDescent="0.2">
      <c r="A69" s="39" t="s">
        <v>250</v>
      </c>
      <c r="B69" s="111" t="s">
        <v>0</v>
      </c>
      <c r="C69" s="111" t="s">
        <v>0</v>
      </c>
      <c r="D69" s="111" t="s">
        <v>0</v>
      </c>
      <c r="E69" s="111" t="s">
        <v>0</v>
      </c>
      <c r="F69" s="111" t="s">
        <v>0</v>
      </c>
      <c r="G69" s="111" t="s">
        <v>0</v>
      </c>
      <c r="H69" s="111" t="s">
        <v>0</v>
      </c>
      <c r="I69" s="111" t="s">
        <v>0</v>
      </c>
      <c r="J69" s="111" t="s">
        <v>0</v>
      </c>
      <c r="K69" s="111" t="s">
        <v>0</v>
      </c>
      <c r="L69" s="111" t="s">
        <v>0</v>
      </c>
      <c r="M69" s="82">
        <f>M70+M71+M72+M73+M74+M75+M76</f>
        <v>0</v>
      </c>
      <c r="N69" s="82">
        <f t="shared" ref="N69:O69" si="26">N70+N71+N72+N73+N74+N75+N76</f>
        <v>82851502.340000004</v>
      </c>
      <c r="O69" s="82">
        <f t="shared" si="26"/>
        <v>15840000</v>
      </c>
    </row>
    <row r="70" spans="1:15" s="59" customFormat="1" ht="47.25" x14ac:dyDescent="0.2">
      <c r="A70" s="26" t="s">
        <v>489</v>
      </c>
      <c r="B70" s="83" t="s">
        <v>25</v>
      </c>
      <c r="C70" s="83" t="s">
        <v>15</v>
      </c>
      <c r="D70" s="83" t="s">
        <v>366</v>
      </c>
      <c r="E70" s="83" t="s">
        <v>68</v>
      </c>
      <c r="F70" s="83" t="s">
        <v>71</v>
      </c>
      <c r="G70" s="83" t="s">
        <v>71</v>
      </c>
      <c r="H70" s="83" t="s">
        <v>365</v>
      </c>
      <c r="I70" s="83" t="s">
        <v>224</v>
      </c>
      <c r="J70" s="18" t="s">
        <v>248</v>
      </c>
      <c r="K70" s="17">
        <v>8.8800000000000008</v>
      </c>
      <c r="L70" s="18" t="s">
        <v>49</v>
      </c>
      <c r="M70" s="84">
        <v>0</v>
      </c>
      <c r="N70" s="84">
        <v>10383502.34</v>
      </c>
      <c r="O70" s="84">
        <v>0</v>
      </c>
    </row>
    <row r="71" spans="1:15" s="59" customFormat="1" ht="47.25" x14ac:dyDescent="0.2">
      <c r="A71" s="26" t="s">
        <v>488</v>
      </c>
      <c r="B71" s="83" t="s">
        <v>25</v>
      </c>
      <c r="C71" s="83" t="s">
        <v>15</v>
      </c>
      <c r="D71" s="83" t="s">
        <v>366</v>
      </c>
      <c r="E71" s="83" t="s">
        <v>68</v>
      </c>
      <c r="F71" s="83" t="s">
        <v>71</v>
      </c>
      <c r="G71" s="83" t="s">
        <v>71</v>
      </c>
      <c r="H71" s="83" t="s">
        <v>365</v>
      </c>
      <c r="I71" s="83" t="s">
        <v>224</v>
      </c>
      <c r="J71" s="18" t="s">
        <v>246</v>
      </c>
      <c r="K71" s="17">
        <v>10000</v>
      </c>
      <c r="L71" s="18" t="s">
        <v>64</v>
      </c>
      <c r="M71" s="84">
        <v>0</v>
      </c>
      <c r="N71" s="84">
        <v>19305000</v>
      </c>
      <c r="O71" s="84">
        <v>0</v>
      </c>
    </row>
    <row r="72" spans="1:15" s="59" customFormat="1" ht="47.25" x14ac:dyDescent="0.2">
      <c r="A72" s="26" t="s">
        <v>487</v>
      </c>
      <c r="B72" s="83" t="s">
        <v>25</v>
      </c>
      <c r="C72" s="83" t="s">
        <v>15</v>
      </c>
      <c r="D72" s="83" t="s">
        <v>366</v>
      </c>
      <c r="E72" s="83" t="s">
        <v>68</v>
      </c>
      <c r="F72" s="83" t="s">
        <v>71</v>
      </c>
      <c r="G72" s="83" t="s">
        <v>71</v>
      </c>
      <c r="H72" s="83" t="s">
        <v>365</v>
      </c>
      <c r="I72" s="83" t="s">
        <v>224</v>
      </c>
      <c r="J72" s="18" t="s">
        <v>248</v>
      </c>
      <c r="K72" s="17">
        <v>6</v>
      </c>
      <c r="L72" s="18" t="s">
        <v>64</v>
      </c>
      <c r="M72" s="84">
        <v>0</v>
      </c>
      <c r="N72" s="84">
        <v>5346000</v>
      </c>
      <c r="O72" s="84">
        <v>0</v>
      </c>
    </row>
    <row r="73" spans="1:15" s="59" customFormat="1" ht="47.25" x14ac:dyDescent="0.2">
      <c r="A73" s="26" t="s">
        <v>486</v>
      </c>
      <c r="B73" s="83" t="s">
        <v>25</v>
      </c>
      <c r="C73" s="83" t="s">
        <v>15</v>
      </c>
      <c r="D73" s="83" t="s">
        <v>366</v>
      </c>
      <c r="E73" s="83" t="s">
        <v>68</v>
      </c>
      <c r="F73" s="83" t="s">
        <v>71</v>
      </c>
      <c r="G73" s="83" t="s">
        <v>71</v>
      </c>
      <c r="H73" s="83" t="s">
        <v>365</v>
      </c>
      <c r="I73" s="83" t="s">
        <v>224</v>
      </c>
      <c r="J73" s="18" t="s">
        <v>248</v>
      </c>
      <c r="K73" s="17">
        <v>9.1999999999999993</v>
      </c>
      <c r="L73" s="18" t="s">
        <v>64</v>
      </c>
      <c r="M73" s="84">
        <v>0</v>
      </c>
      <c r="N73" s="84">
        <v>24552000</v>
      </c>
      <c r="O73" s="84">
        <v>0</v>
      </c>
    </row>
    <row r="74" spans="1:15" s="59" customFormat="1" ht="47.25" x14ac:dyDescent="0.2">
      <c r="A74" s="26" t="s">
        <v>485</v>
      </c>
      <c r="B74" s="83" t="s">
        <v>25</v>
      </c>
      <c r="C74" s="83" t="s">
        <v>15</v>
      </c>
      <c r="D74" s="83" t="s">
        <v>366</v>
      </c>
      <c r="E74" s="83" t="s">
        <v>68</v>
      </c>
      <c r="F74" s="83" t="s">
        <v>71</v>
      </c>
      <c r="G74" s="83" t="s">
        <v>71</v>
      </c>
      <c r="H74" s="83" t="s">
        <v>365</v>
      </c>
      <c r="I74" s="83" t="s">
        <v>224</v>
      </c>
      <c r="J74" s="18" t="s">
        <v>248</v>
      </c>
      <c r="K74" s="17">
        <v>5.5</v>
      </c>
      <c r="L74" s="18" t="s">
        <v>64</v>
      </c>
      <c r="M74" s="84">
        <v>0</v>
      </c>
      <c r="N74" s="84">
        <v>16335000</v>
      </c>
      <c r="O74" s="84">
        <v>0</v>
      </c>
    </row>
    <row r="75" spans="1:15" s="59" customFormat="1" ht="47.25" x14ac:dyDescent="0.2">
      <c r="A75" s="26" t="s">
        <v>484</v>
      </c>
      <c r="B75" s="83" t="s">
        <v>25</v>
      </c>
      <c r="C75" s="83" t="s">
        <v>15</v>
      </c>
      <c r="D75" s="83" t="s">
        <v>366</v>
      </c>
      <c r="E75" s="83" t="s">
        <v>68</v>
      </c>
      <c r="F75" s="83" t="s">
        <v>71</v>
      </c>
      <c r="G75" s="83" t="s">
        <v>71</v>
      </c>
      <c r="H75" s="83" t="s">
        <v>365</v>
      </c>
      <c r="I75" s="83" t="s">
        <v>224</v>
      </c>
      <c r="J75" s="18" t="s">
        <v>248</v>
      </c>
      <c r="K75" s="17">
        <v>2.4</v>
      </c>
      <c r="L75" s="18" t="s">
        <v>64</v>
      </c>
      <c r="M75" s="84">
        <v>0</v>
      </c>
      <c r="N75" s="84">
        <v>6930000</v>
      </c>
      <c r="O75" s="84">
        <v>0</v>
      </c>
    </row>
    <row r="76" spans="1:15" s="59" customFormat="1" ht="47.25" x14ac:dyDescent="0.2">
      <c r="A76" s="26" t="s">
        <v>483</v>
      </c>
      <c r="B76" s="83" t="s">
        <v>25</v>
      </c>
      <c r="C76" s="83" t="s">
        <v>15</v>
      </c>
      <c r="D76" s="83" t="s">
        <v>366</v>
      </c>
      <c r="E76" s="83" t="s">
        <v>68</v>
      </c>
      <c r="F76" s="83" t="s">
        <v>71</v>
      </c>
      <c r="G76" s="83" t="s">
        <v>71</v>
      </c>
      <c r="H76" s="83" t="s">
        <v>365</v>
      </c>
      <c r="I76" s="83" t="s">
        <v>224</v>
      </c>
      <c r="J76" s="18" t="s">
        <v>248</v>
      </c>
      <c r="K76" s="17">
        <v>5.0999999999999996</v>
      </c>
      <c r="L76" s="18" t="s">
        <v>93</v>
      </c>
      <c r="M76" s="84">
        <v>0</v>
      </c>
      <c r="N76" s="84">
        <v>0</v>
      </c>
      <c r="O76" s="84">
        <v>15840000</v>
      </c>
    </row>
    <row r="77" spans="1:15" s="59" customFormat="1" ht="15.75" x14ac:dyDescent="0.2">
      <c r="A77" s="39" t="s">
        <v>482</v>
      </c>
      <c r="B77" s="111" t="s">
        <v>0</v>
      </c>
      <c r="C77" s="111" t="s">
        <v>0</v>
      </c>
      <c r="D77" s="111" t="s">
        <v>0</v>
      </c>
      <c r="E77" s="111" t="s">
        <v>0</v>
      </c>
      <c r="F77" s="111" t="s">
        <v>0</v>
      </c>
      <c r="G77" s="111" t="s">
        <v>0</v>
      </c>
      <c r="H77" s="111" t="s">
        <v>0</v>
      </c>
      <c r="I77" s="111" t="s">
        <v>0</v>
      </c>
      <c r="J77" s="111" t="s">
        <v>0</v>
      </c>
      <c r="K77" s="111" t="s">
        <v>0</v>
      </c>
      <c r="L77" s="111" t="s">
        <v>0</v>
      </c>
      <c r="M77" s="82">
        <f>M78+M79+M80+M81</f>
        <v>0</v>
      </c>
      <c r="N77" s="82">
        <f t="shared" ref="N77:O77" si="27">N78+N79+N80+N81</f>
        <v>43742362.629999995</v>
      </c>
      <c r="O77" s="82">
        <f t="shared" si="27"/>
        <v>8910000</v>
      </c>
    </row>
    <row r="78" spans="1:15" s="59" customFormat="1" ht="47.25" x14ac:dyDescent="0.2">
      <c r="A78" s="26" t="s">
        <v>481</v>
      </c>
      <c r="B78" s="83" t="s">
        <v>25</v>
      </c>
      <c r="C78" s="83" t="s">
        <v>15</v>
      </c>
      <c r="D78" s="83" t="s">
        <v>366</v>
      </c>
      <c r="E78" s="83" t="s">
        <v>68</v>
      </c>
      <c r="F78" s="83" t="s">
        <v>71</v>
      </c>
      <c r="G78" s="83" t="s">
        <v>71</v>
      </c>
      <c r="H78" s="83" t="s">
        <v>365</v>
      </c>
      <c r="I78" s="83" t="s">
        <v>224</v>
      </c>
      <c r="J78" s="18" t="s">
        <v>246</v>
      </c>
      <c r="K78" s="17">
        <v>8000</v>
      </c>
      <c r="L78" s="18" t="s">
        <v>608</v>
      </c>
      <c r="M78" s="84">
        <v>0</v>
      </c>
      <c r="N78" s="84">
        <v>13860000</v>
      </c>
      <c r="O78" s="84">
        <v>0</v>
      </c>
    </row>
    <row r="79" spans="1:15" s="59" customFormat="1" ht="47.25" x14ac:dyDescent="0.2">
      <c r="A79" s="26" t="s">
        <v>480</v>
      </c>
      <c r="B79" s="83" t="s">
        <v>25</v>
      </c>
      <c r="C79" s="83" t="s">
        <v>15</v>
      </c>
      <c r="D79" s="83" t="s">
        <v>366</v>
      </c>
      <c r="E79" s="83" t="s">
        <v>68</v>
      </c>
      <c r="F79" s="83" t="s">
        <v>71</v>
      </c>
      <c r="G79" s="83" t="s">
        <v>71</v>
      </c>
      <c r="H79" s="83" t="s">
        <v>365</v>
      </c>
      <c r="I79" s="83" t="s">
        <v>224</v>
      </c>
      <c r="J79" s="18" t="s">
        <v>246</v>
      </c>
      <c r="K79" s="17">
        <v>7000</v>
      </c>
      <c r="L79" s="18" t="s">
        <v>49</v>
      </c>
      <c r="M79" s="84">
        <v>0</v>
      </c>
      <c r="N79" s="84">
        <v>23447362.629999999</v>
      </c>
      <c r="O79" s="84">
        <v>0</v>
      </c>
    </row>
    <row r="80" spans="1:15" s="59" customFormat="1" ht="47.25" x14ac:dyDescent="0.2">
      <c r="A80" s="26" t="s">
        <v>479</v>
      </c>
      <c r="B80" s="83" t="s">
        <v>25</v>
      </c>
      <c r="C80" s="83" t="s">
        <v>15</v>
      </c>
      <c r="D80" s="83" t="s">
        <v>366</v>
      </c>
      <c r="E80" s="83" t="s">
        <v>68</v>
      </c>
      <c r="F80" s="83" t="s">
        <v>71</v>
      </c>
      <c r="G80" s="83" t="s">
        <v>71</v>
      </c>
      <c r="H80" s="83" t="s">
        <v>365</v>
      </c>
      <c r="I80" s="83" t="s">
        <v>224</v>
      </c>
      <c r="J80" s="18" t="s">
        <v>246</v>
      </c>
      <c r="K80" s="17">
        <v>3500</v>
      </c>
      <c r="L80" s="18" t="s">
        <v>64</v>
      </c>
      <c r="M80" s="84">
        <v>0</v>
      </c>
      <c r="N80" s="84">
        <v>6435000</v>
      </c>
      <c r="O80" s="84">
        <v>0</v>
      </c>
    </row>
    <row r="81" spans="1:15" s="59" customFormat="1" ht="47.25" x14ac:dyDescent="0.2">
      <c r="A81" s="26" t="s">
        <v>478</v>
      </c>
      <c r="B81" s="83" t="s">
        <v>25</v>
      </c>
      <c r="C81" s="83" t="s">
        <v>15</v>
      </c>
      <c r="D81" s="83" t="s">
        <v>366</v>
      </c>
      <c r="E81" s="83" t="s">
        <v>68</v>
      </c>
      <c r="F81" s="83" t="s">
        <v>71</v>
      </c>
      <c r="G81" s="83" t="s">
        <v>71</v>
      </c>
      <c r="H81" s="83" t="s">
        <v>365</v>
      </c>
      <c r="I81" s="83" t="s">
        <v>224</v>
      </c>
      <c r="J81" s="18" t="s">
        <v>248</v>
      </c>
      <c r="K81" s="17">
        <v>4.5999999999999996</v>
      </c>
      <c r="L81" s="18" t="s">
        <v>93</v>
      </c>
      <c r="M81" s="84">
        <v>0</v>
      </c>
      <c r="N81" s="84">
        <v>0</v>
      </c>
      <c r="O81" s="84">
        <v>8910000</v>
      </c>
    </row>
    <row r="82" spans="1:15" s="59" customFormat="1" ht="15.75" x14ac:dyDescent="0.2">
      <c r="A82" s="27" t="s">
        <v>477</v>
      </c>
      <c r="B82" s="111" t="s">
        <v>0</v>
      </c>
      <c r="C82" s="111" t="s">
        <v>0</v>
      </c>
      <c r="D82" s="111" t="s">
        <v>0</v>
      </c>
      <c r="E82" s="111" t="s">
        <v>0</v>
      </c>
      <c r="F82" s="111" t="s">
        <v>0</v>
      </c>
      <c r="G82" s="111" t="s">
        <v>0</v>
      </c>
      <c r="H82" s="111" t="s">
        <v>0</v>
      </c>
      <c r="I82" s="111" t="s">
        <v>0</v>
      </c>
      <c r="J82" s="111" t="s">
        <v>0</v>
      </c>
      <c r="K82" s="111" t="s">
        <v>0</v>
      </c>
      <c r="L82" s="111" t="s">
        <v>0</v>
      </c>
      <c r="M82" s="82">
        <f>M83+M84</f>
        <v>6263047.5700000003</v>
      </c>
      <c r="N82" s="82">
        <f t="shared" ref="N82:O82" si="28">N83+N84</f>
        <v>9504000</v>
      </c>
      <c r="O82" s="82">
        <f t="shared" si="28"/>
        <v>0</v>
      </c>
    </row>
    <row r="83" spans="1:15" s="59" customFormat="1" ht="47.25" x14ac:dyDescent="0.2">
      <c r="A83" s="26" t="s">
        <v>476</v>
      </c>
      <c r="B83" s="83" t="s">
        <v>25</v>
      </c>
      <c r="C83" s="83" t="s">
        <v>15</v>
      </c>
      <c r="D83" s="83" t="s">
        <v>366</v>
      </c>
      <c r="E83" s="83" t="s">
        <v>68</v>
      </c>
      <c r="F83" s="83" t="s">
        <v>71</v>
      </c>
      <c r="G83" s="83" t="s">
        <v>71</v>
      </c>
      <c r="H83" s="83" t="s">
        <v>365</v>
      </c>
      <c r="I83" s="83" t="s">
        <v>224</v>
      </c>
      <c r="J83" s="18" t="s">
        <v>248</v>
      </c>
      <c r="K83" s="17">
        <v>10</v>
      </c>
      <c r="L83" s="18" t="s">
        <v>49</v>
      </c>
      <c r="M83" s="84">
        <v>6263047.5700000003</v>
      </c>
      <c r="N83" s="84">
        <v>0</v>
      </c>
      <c r="O83" s="84">
        <v>0</v>
      </c>
    </row>
    <row r="84" spans="1:15" s="59" customFormat="1" ht="47.25" x14ac:dyDescent="0.2">
      <c r="A84" s="26" t="s">
        <v>475</v>
      </c>
      <c r="B84" s="83" t="s">
        <v>25</v>
      </c>
      <c r="C84" s="83" t="s">
        <v>15</v>
      </c>
      <c r="D84" s="83" t="s">
        <v>366</v>
      </c>
      <c r="E84" s="83" t="s">
        <v>68</v>
      </c>
      <c r="F84" s="83" t="s">
        <v>71</v>
      </c>
      <c r="G84" s="83" t="s">
        <v>71</v>
      </c>
      <c r="H84" s="83" t="s">
        <v>365</v>
      </c>
      <c r="I84" s="83" t="s">
        <v>224</v>
      </c>
      <c r="J84" s="18" t="s">
        <v>248</v>
      </c>
      <c r="K84" s="17">
        <v>6.3</v>
      </c>
      <c r="L84" s="18" t="s">
        <v>64</v>
      </c>
      <c r="M84" s="84">
        <v>0</v>
      </c>
      <c r="N84" s="84">
        <v>9504000</v>
      </c>
      <c r="O84" s="84">
        <v>0</v>
      </c>
    </row>
    <row r="85" spans="1:15" s="59" customFormat="1" ht="15.75" x14ac:dyDescent="0.2">
      <c r="A85" s="39" t="s">
        <v>243</v>
      </c>
      <c r="B85" s="111" t="s">
        <v>0</v>
      </c>
      <c r="C85" s="111" t="s">
        <v>0</v>
      </c>
      <c r="D85" s="111" t="s">
        <v>0</v>
      </c>
      <c r="E85" s="111" t="s">
        <v>0</v>
      </c>
      <c r="F85" s="111" t="s">
        <v>0</v>
      </c>
      <c r="G85" s="111" t="s">
        <v>0</v>
      </c>
      <c r="H85" s="111" t="s">
        <v>0</v>
      </c>
      <c r="I85" s="111" t="s">
        <v>0</v>
      </c>
      <c r="J85" s="111" t="s">
        <v>0</v>
      </c>
      <c r="K85" s="111" t="s">
        <v>0</v>
      </c>
      <c r="L85" s="111" t="s">
        <v>0</v>
      </c>
      <c r="M85" s="82">
        <f>M86+M87+M88</f>
        <v>14400464.73</v>
      </c>
      <c r="N85" s="82">
        <f t="shared" ref="N85:O85" si="29">N86+N87+N88</f>
        <v>0</v>
      </c>
      <c r="O85" s="82">
        <f t="shared" si="29"/>
        <v>22910956.199999999</v>
      </c>
    </row>
    <row r="86" spans="1:15" s="59" customFormat="1" ht="47.25" x14ac:dyDescent="0.2">
      <c r="A86" s="26" t="s">
        <v>474</v>
      </c>
      <c r="B86" s="83" t="s">
        <v>25</v>
      </c>
      <c r="C86" s="83" t="s">
        <v>15</v>
      </c>
      <c r="D86" s="83" t="s">
        <v>366</v>
      </c>
      <c r="E86" s="83" t="s">
        <v>68</v>
      </c>
      <c r="F86" s="83" t="s">
        <v>71</v>
      </c>
      <c r="G86" s="83" t="s">
        <v>71</v>
      </c>
      <c r="H86" s="83" t="s">
        <v>365</v>
      </c>
      <c r="I86" s="83" t="s">
        <v>224</v>
      </c>
      <c r="J86" s="18" t="s">
        <v>248</v>
      </c>
      <c r="K86" s="17">
        <v>25</v>
      </c>
      <c r="L86" s="18" t="s">
        <v>49</v>
      </c>
      <c r="M86" s="84">
        <v>8229358.6900000004</v>
      </c>
      <c r="N86" s="84">
        <v>0</v>
      </c>
      <c r="O86" s="84">
        <v>0</v>
      </c>
    </row>
    <row r="87" spans="1:15" s="59" customFormat="1" ht="47.25" x14ac:dyDescent="0.2">
      <c r="A87" s="26" t="s">
        <v>473</v>
      </c>
      <c r="B87" s="83" t="s">
        <v>25</v>
      </c>
      <c r="C87" s="83" t="s">
        <v>15</v>
      </c>
      <c r="D87" s="83" t="s">
        <v>366</v>
      </c>
      <c r="E87" s="83" t="s">
        <v>68</v>
      </c>
      <c r="F87" s="83" t="s">
        <v>71</v>
      </c>
      <c r="G87" s="83" t="s">
        <v>71</v>
      </c>
      <c r="H87" s="83" t="s">
        <v>365</v>
      </c>
      <c r="I87" s="83" t="s">
        <v>224</v>
      </c>
      <c r="J87" s="18" t="s">
        <v>248</v>
      </c>
      <c r="K87" s="17">
        <v>6.5</v>
      </c>
      <c r="L87" s="18" t="s">
        <v>49</v>
      </c>
      <c r="M87" s="84">
        <v>6171106.04</v>
      </c>
      <c r="N87" s="84">
        <v>0</v>
      </c>
      <c r="O87" s="84">
        <v>0</v>
      </c>
    </row>
    <row r="88" spans="1:15" s="59" customFormat="1" ht="47.25" x14ac:dyDescent="0.2">
      <c r="A88" s="26" t="s">
        <v>472</v>
      </c>
      <c r="B88" s="83" t="s">
        <v>25</v>
      </c>
      <c r="C88" s="83" t="s">
        <v>15</v>
      </c>
      <c r="D88" s="83" t="s">
        <v>366</v>
      </c>
      <c r="E88" s="83" t="s">
        <v>68</v>
      </c>
      <c r="F88" s="83" t="s">
        <v>71</v>
      </c>
      <c r="G88" s="83" t="s">
        <v>71</v>
      </c>
      <c r="H88" s="83" t="s">
        <v>365</v>
      </c>
      <c r="I88" s="83" t="s">
        <v>224</v>
      </c>
      <c r="J88" s="18" t="s">
        <v>248</v>
      </c>
      <c r="K88" s="17">
        <v>25</v>
      </c>
      <c r="L88" s="18" t="s">
        <v>93</v>
      </c>
      <c r="M88" s="84">
        <v>0</v>
      </c>
      <c r="N88" s="84">
        <v>0</v>
      </c>
      <c r="O88" s="84">
        <v>22910956.199999999</v>
      </c>
    </row>
    <row r="89" spans="1:15" s="59" customFormat="1" ht="15.75" x14ac:dyDescent="0.2">
      <c r="A89" s="39" t="s">
        <v>230</v>
      </c>
      <c r="B89" s="111" t="s">
        <v>0</v>
      </c>
      <c r="C89" s="111" t="s">
        <v>0</v>
      </c>
      <c r="D89" s="111" t="s">
        <v>0</v>
      </c>
      <c r="E89" s="111" t="s">
        <v>0</v>
      </c>
      <c r="F89" s="111" t="s">
        <v>0</v>
      </c>
      <c r="G89" s="111" t="s">
        <v>0</v>
      </c>
      <c r="H89" s="111" t="s">
        <v>0</v>
      </c>
      <c r="I89" s="111" t="s">
        <v>0</v>
      </c>
      <c r="J89" s="111" t="s">
        <v>0</v>
      </c>
      <c r="K89" s="111" t="s">
        <v>0</v>
      </c>
      <c r="L89" s="111" t="s">
        <v>0</v>
      </c>
      <c r="M89" s="82">
        <f>M90+M91+M92+M93</f>
        <v>6737496.4100000001</v>
      </c>
      <c r="N89" s="82">
        <f t="shared" ref="N89:O89" si="30">N90+N91+N92+N93</f>
        <v>29270010.600000001</v>
      </c>
      <c r="O89" s="82">
        <f t="shared" si="30"/>
        <v>0</v>
      </c>
    </row>
    <row r="90" spans="1:15" s="59" customFormat="1" ht="47.25" x14ac:dyDescent="0.2">
      <c r="A90" s="26" t="s">
        <v>471</v>
      </c>
      <c r="B90" s="83" t="s">
        <v>25</v>
      </c>
      <c r="C90" s="83" t="s">
        <v>15</v>
      </c>
      <c r="D90" s="83" t="s">
        <v>366</v>
      </c>
      <c r="E90" s="83" t="s">
        <v>68</v>
      </c>
      <c r="F90" s="83" t="s">
        <v>71</v>
      </c>
      <c r="G90" s="83" t="s">
        <v>71</v>
      </c>
      <c r="H90" s="83" t="s">
        <v>365</v>
      </c>
      <c r="I90" s="83" t="s">
        <v>224</v>
      </c>
      <c r="J90" s="18" t="s">
        <v>248</v>
      </c>
      <c r="K90" s="17">
        <v>13.8</v>
      </c>
      <c r="L90" s="18" t="s">
        <v>49</v>
      </c>
      <c r="M90" s="84">
        <v>6737496.4100000001</v>
      </c>
      <c r="N90" s="84">
        <v>0</v>
      </c>
      <c r="O90" s="84">
        <v>0</v>
      </c>
    </row>
    <row r="91" spans="1:15" s="59" customFormat="1" ht="47.25" x14ac:dyDescent="0.2">
      <c r="A91" s="26" t="s">
        <v>470</v>
      </c>
      <c r="B91" s="83" t="s">
        <v>25</v>
      </c>
      <c r="C91" s="83" t="s">
        <v>15</v>
      </c>
      <c r="D91" s="83" t="s">
        <v>366</v>
      </c>
      <c r="E91" s="83" t="s">
        <v>68</v>
      </c>
      <c r="F91" s="83" t="s">
        <v>71</v>
      </c>
      <c r="G91" s="83" t="s">
        <v>71</v>
      </c>
      <c r="H91" s="83" t="s">
        <v>365</v>
      </c>
      <c r="I91" s="83" t="s">
        <v>224</v>
      </c>
      <c r="J91" s="18" t="s">
        <v>248</v>
      </c>
      <c r="K91" s="17">
        <v>7.4</v>
      </c>
      <c r="L91" s="18" t="s">
        <v>64</v>
      </c>
      <c r="M91" s="84">
        <v>0</v>
      </c>
      <c r="N91" s="84">
        <v>12935010.6</v>
      </c>
      <c r="O91" s="84">
        <v>0</v>
      </c>
    </row>
    <row r="92" spans="1:15" s="59" customFormat="1" ht="47.25" x14ac:dyDescent="0.2">
      <c r="A92" s="26" t="s">
        <v>469</v>
      </c>
      <c r="B92" s="83" t="s">
        <v>25</v>
      </c>
      <c r="C92" s="83" t="s">
        <v>15</v>
      </c>
      <c r="D92" s="83" t="s">
        <v>366</v>
      </c>
      <c r="E92" s="83" t="s">
        <v>68</v>
      </c>
      <c r="F92" s="83" t="s">
        <v>71</v>
      </c>
      <c r="G92" s="83" t="s">
        <v>71</v>
      </c>
      <c r="H92" s="83" t="s">
        <v>365</v>
      </c>
      <c r="I92" s="83" t="s">
        <v>224</v>
      </c>
      <c r="J92" s="18" t="s">
        <v>248</v>
      </c>
      <c r="K92" s="17">
        <v>5.6</v>
      </c>
      <c r="L92" s="18" t="s">
        <v>64</v>
      </c>
      <c r="M92" s="84">
        <v>0</v>
      </c>
      <c r="N92" s="84">
        <v>8415000</v>
      </c>
      <c r="O92" s="84">
        <v>0</v>
      </c>
    </row>
    <row r="93" spans="1:15" s="59" customFormat="1" ht="47.25" x14ac:dyDescent="0.2">
      <c r="A93" s="26" t="s">
        <v>468</v>
      </c>
      <c r="B93" s="83" t="s">
        <v>25</v>
      </c>
      <c r="C93" s="83" t="s">
        <v>15</v>
      </c>
      <c r="D93" s="83" t="s">
        <v>366</v>
      </c>
      <c r="E93" s="83" t="s">
        <v>68</v>
      </c>
      <c r="F93" s="83" t="s">
        <v>71</v>
      </c>
      <c r="G93" s="83" t="s">
        <v>71</v>
      </c>
      <c r="H93" s="83" t="s">
        <v>365</v>
      </c>
      <c r="I93" s="83" t="s">
        <v>224</v>
      </c>
      <c r="J93" s="18" t="s">
        <v>248</v>
      </c>
      <c r="K93" s="17">
        <v>5.0999999999999996</v>
      </c>
      <c r="L93" s="18" t="s">
        <v>64</v>
      </c>
      <c r="M93" s="84">
        <v>0</v>
      </c>
      <c r="N93" s="84">
        <v>7920000</v>
      </c>
      <c r="O93" s="84">
        <v>0</v>
      </c>
    </row>
    <row r="94" spans="1:15" s="59" customFormat="1" ht="15.75" x14ac:dyDescent="0.2">
      <c r="A94" s="39" t="s">
        <v>359</v>
      </c>
      <c r="B94" s="111" t="s">
        <v>0</v>
      </c>
      <c r="C94" s="111" t="s">
        <v>0</v>
      </c>
      <c r="D94" s="111" t="s">
        <v>0</v>
      </c>
      <c r="E94" s="111" t="s">
        <v>0</v>
      </c>
      <c r="F94" s="111" t="s">
        <v>0</v>
      </c>
      <c r="G94" s="111" t="s">
        <v>0</v>
      </c>
      <c r="H94" s="111" t="s">
        <v>0</v>
      </c>
      <c r="I94" s="111" t="s">
        <v>0</v>
      </c>
      <c r="J94" s="111" t="s">
        <v>0</v>
      </c>
      <c r="K94" s="111" t="s">
        <v>0</v>
      </c>
      <c r="L94" s="111" t="s">
        <v>0</v>
      </c>
      <c r="M94" s="82">
        <f>M95+M96</f>
        <v>14966130.84</v>
      </c>
      <c r="N94" s="82">
        <f t="shared" ref="N94:O94" si="31">N95+N96</f>
        <v>4950000</v>
      </c>
      <c r="O94" s="82">
        <f t="shared" si="31"/>
        <v>0</v>
      </c>
    </row>
    <row r="95" spans="1:15" s="59" customFormat="1" ht="47.25" x14ac:dyDescent="0.2">
      <c r="A95" s="26" t="s">
        <v>467</v>
      </c>
      <c r="B95" s="83" t="s">
        <v>25</v>
      </c>
      <c r="C95" s="83" t="s">
        <v>15</v>
      </c>
      <c r="D95" s="83" t="s">
        <v>366</v>
      </c>
      <c r="E95" s="83" t="s">
        <v>68</v>
      </c>
      <c r="F95" s="83" t="s">
        <v>71</v>
      </c>
      <c r="G95" s="83" t="s">
        <v>71</v>
      </c>
      <c r="H95" s="83" t="s">
        <v>365</v>
      </c>
      <c r="I95" s="83" t="s">
        <v>224</v>
      </c>
      <c r="J95" s="18" t="s">
        <v>248</v>
      </c>
      <c r="K95" s="17">
        <v>10</v>
      </c>
      <c r="L95" s="18" t="s">
        <v>49</v>
      </c>
      <c r="M95" s="84">
        <v>14966130.84</v>
      </c>
      <c r="N95" s="84">
        <v>0</v>
      </c>
      <c r="O95" s="84">
        <v>0</v>
      </c>
    </row>
    <row r="96" spans="1:15" s="59" customFormat="1" ht="47.25" x14ac:dyDescent="0.2">
      <c r="A96" s="26" t="s">
        <v>466</v>
      </c>
      <c r="B96" s="83" t="s">
        <v>25</v>
      </c>
      <c r="C96" s="83" t="s">
        <v>15</v>
      </c>
      <c r="D96" s="83" t="s">
        <v>366</v>
      </c>
      <c r="E96" s="83" t="s">
        <v>68</v>
      </c>
      <c r="F96" s="83" t="s">
        <v>71</v>
      </c>
      <c r="G96" s="83" t="s">
        <v>71</v>
      </c>
      <c r="H96" s="83" t="s">
        <v>365</v>
      </c>
      <c r="I96" s="83" t="s">
        <v>224</v>
      </c>
      <c r="J96" s="18" t="s">
        <v>246</v>
      </c>
      <c r="K96" s="17">
        <v>4000</v>
      </c>
      <c r="L96" s="18" t="s">
        <v>64</v>
      </c>
      <c r="M96" s="84">
        <v>0</v>
      </c>
      <c r="N96" s="84">
        <v>4950000</v>
      </c>
      <c r="O96" s="84">
        <v>0</v>
      </c>
    </row>
    <row r="97" spans="1:15" s="59" customFormat="1" ht="15.75" x14ac:dyDescent="0.2">
      <c r="A97" s="39" t="s">
        <v>465</v>
      </c>
      <c r="B97" s="111" t="s">
        <v>0</v>
      </c>
      <c r="C97" s="111" t="s">
        <v>0</v>
      </c>
      <c r="D97" s="111" t="s">
        <v>0</v>
      </c>
      <c r="E97" s="111" t="s">
        <v>0</v>
      </c>
      <c r="F97" s="111" t="s">
        <v>0</v>
      </c>
      <c r="G97" s="111" t="s">
        <v>0</v>
      </c>
      <c r="H97" s="111" t="s">
        <v>0</v>
      </c>
      <c r="I97" s="111" t="s">
        <v>0</v>
      </c>
      <c r="J97" s="111" t="s">
        <v>0</v>
      </c>
      <c r="K97" s="111" t="s">
        <v>0</v>
      </c>
      <c r="L97" s="111" t="s">
        <v>0</v>
      </c>
      <c r="M97" s="82">
        <f>M98+M99+M100</f>
        <v>11224361.33</v>
      </c>
      <c r="N97" s="82">
        <f t="shared" ref="N97:O97" si="32">N98+N99+N100</f>
        <v>0</v>
      </c>
      <c r="O97" s="82">
        <f t="shared" si="32"/>
        <v>0</v>
      </c>
    </row>
    <row r="98" spans="1:15" s="59" customFormat="1" ht="47.25" x14ac:dyDescent="0.2">
      <c r="A98" s="26" t="s">
        <v>464</v>
      </c>
      <c r="B98" s="83" t="s">
        <v>25</v>
      </c>
      <c r="C98" s="83" t="s">
        <v>15</v>
      </c>
      <c r="D98" s="83" t="s">
        <v>366</v>
      </c>
      <c r="E98" s="83" t="s">
        <v>68</v>
      </c>
      <c r="F98" s="83" t="s">
        <v>71</v>
      </c>
      <c r="G98" s="83" t="s">
        <v>71</v>
      </c>
      <c r="H98" s="83" t="s">
        <v>365</v>
      </c>
      <c r="I98" s="83" t="s">
        <v>224</v>
      </c>
      <c r="J98" s="18" t="s">
        <v>248</v>
      </c>
      <c r="K98" s="17">
        <v>16</v>
      </c>
      <c r="L98" s="18" t="s">
        <v>49</v>
      </c>
      <c r="M98" s="84">
        <v>3782115.19</v>
      </c>
      <c r="N98" s="84">
        <v>0</v>
      </c>
      <c r="O98" s="84">
        <v>0</v>
      </c>
    </row>
    <row r="99" spans="1:15" s="59" customFormat="1" ht="47.25" x14ac:dyDescent="0.2">
      <c r="A99" s="26" t="s">
        <v>463</v>
      </c>
      <c r="B99" s="83" t="s">
        <v>25</v>
      </c>
      <c r="C99" s="83" t="s">
        <v>15</v>
      </c>
      <c r="D99" s="83" t="s">
        <v>366</v>
      </c>
      <c r="E99" s="83" t="s">
        <v>68</v>
      </c>
      <c r="F99" s="83" t="s">
        <v>71</v>
      </c>
      <c r="G99" s="83" t="s">
        <v>71</v>
      </c>
      <c r="H99" s="83" t="s">
        <v>365</v>
      </c>
      <c r="I99" s="83" t="s">
        <v>224</v>
      </c>
      <c r="J99" s="18" t="s">
        <v>330</v>
      </c>
      <c r="K99" s="17">
        <v>0.15</v>
      </c>
      <c r="L99" s="18" t="s">
        <v>49</v>
      </c>
      <c r="M99" s="84">
        <v>3561965.95</v>
      </c>
      <c r="N99" s="84">
        <v>0</v>
      </c>
      <c r="O99" s="84">
        <v>0</v>
      </c>
    </row>
    <row r="100" spans="1:15" s="59" customFormat="1" ht="47.25" x14ac:dyDescent="0.2">
      <c r="A100" s="26" t="s">
        <v>462</v>
      </c>
      <c r="B100" s="83" t="s">
        <v>25</v>
      </c>
      <c r="C100" s="83" t="s">
        <v>15</v>
      </c>
      <c r="D100" s="83" t="s">
        <v>366</v>
      </c>
      <c r="E100" s="83" t="s">
        <v>68</v>
      </c>
      <c r="F100" s="83" t="s">
        <v>71</v>
      </c>
      <c r="G100" s="83" t="s">
        <v>71</v>
      </c>
      <c r="H100" s="83" t="s">
        <v>365</v>
      </c>
      <c r="I100" s="83" t="s">
        <v>224</v>
      </c>
      <c r="J100" s="18" t="s">
        <v>330</v>
      </c>
      <c r="K100" s="17">
        <v>0.16</v>
      </c>
      <c r="L100" s="18" t="s">
        <v>49</v>
      </c>
      <c r="M100" s="84">
        <v>3880280.19</v>
      </c>
      <c r="N100" s="84">
        <v>0</v>
      </c>
      <c r="O100" s="84">
        <v>0</v>
      </c>
    </row>
    <row r="101" spans="1:15" s="59" customFormat="1" ht="15.75" x14ac:dyDescent="0.2">
      <c r="A101" s="39" t="s">
        <v>461</v>
      </c>
      <c r="B101" s="111" t="s">
        <v>0</v>
      </c>
      <c r="C101" s="111" t="s">
        <v>0</v>
      </c>
      <c r="D101" s="111" t="s">
        <v>0</v>
      </c>
      <c r="E101" s="111" t="s">
        <v>0</v>
      </c>
      <c r="F101" s="111" t="s">
        <v>0</v>
      </c>
      <c r="G101" s="111" t="s">
        <v>0</v>
      </c>
      <c r="H101" s="111" t="s">
        <v>0</v>
      </c>
      <c r="I101" s="111" t="s">
        <v>0</v>
      </c>
      <c r="J101" s="111" t="s">
        <v>0</v>
      </c>
      <c r="K101" s="111" t="s">
        <v>0</v>
      </c>
      <c r="L101" s="111" t="s">
        <v>0</v>
      </c>
      <c r="M101" s="82">
        <f>M102+M103</f>
        <v>10152127.23</v>
      </c>
      <c r="N101" s="82">
        <f t="shared" ref="N101:O101" si="33">N102+N103</f>
        <v>0</v>
      </c>
      <c r="O101" s="82">
        <f t="shared" si="33"/>
        <v>5940000</v>
      </c>
    </row>
    <row r="102" spans="1:15" s="59" customFormat="1" ht="47.25" x14ac:dyDescent="0.2">
      <c r="A102" s="26" t="s">
        <v>460</v>
      </c>
      <c r="B102" s="83" t="s">
        <v>25</v>
      </c>
      <c r="C102" s="83" t="s">
        <v>15</v>
      </c>
      <c r="D102" s="83" t="s">
        <v>366</v>
      </c>
      <c r="E102" s="83" t="s">
        <v>68</v>
      </c>
      <c r="F102" s="83" t="s">
        <v>71</v>
      </c>
      <c r="G102" s="83" t="s">
        <v>71</v>
      </c>
      <c r="H102" s="83" t="s">
        <v>365</v>
      </c>
      <c r="I102" s="83" t="s">
        <v>224</v>
      </c>
      <c r="J102" s="18" t="s">
        <v>246</v>
      </c>
      <c r="K102" s="17">
        <v>3615</v>
      </c>
      <c r="L102" s="18" t="s">
        <v>49</v>
      </c>
      <c r="M102" s="84">
        <v>10152127.23</v>
      </c>
      <c r="N102" s="84">
        <v>0</v>
      </c>
      <c r="O102" s="84">
        <v>0</v>
      </c>
    </row>
    <row r="103" spans="1:15" s="59" customFormat="1" ht="47.25" x14ac:dyDescent="0.2">
      <c r="A103" s="26" t="s">
        <v>459</v>
      </c>
      <c r="B103" s="83" t="s">
        <v>25</v>
      </c>
      <c r="C103" s="83" t="s">
        <v>15</v>
      </c>
      <c r="D103" s="83" t="s">
        <v>366</v>
      </c>
      <c r="E103" s="83" t="s">
        <v>68</v>
      </c>
      <c r="F103" s="83" t="s">
        <v>71</v>
      </c>
      <c r="G103" s="83" t="s">
        <v>71</v>
      </c>
      <c r="H103" s="83" t="s">
        <v>365</v>
      </c>
      <c r="I103" s="83" t="s">
        <v>224</v>
      </c>
      <c r="J103" s="18" t="s">
        <v>246</v>
      </c>
      <c r="K103" s="17">
        <v>2000</v>
      </c>
      <c r="L103" s="18" t="s">
        <v>93</v>
      </c>
      <c r="M103" s="84">
        <v>0</v>
      </c>
      <c r="N103" s="84">
        <v>0</v>
      </c>
      <c r="O103" s="84">
        <v>5940000</v>
      </c>
    </row>
    <row r="104" spans="1:15" s="59" customFormat="1" ht="15.75" x14ac:dyDescent="0.2">
      <c r="A104" s="39" t="s">
        <v>314</v>
      </c>
      <c r="B104" s="111" t="s">
        <v>0</v>
      </c>
      <c r="C104" s="111" t="s">
        <v>0</v>
      </c>
      <c r="D104" s="111" t="s">
        <v>0</v>
      </c>
      <c r="E104" s="111" t="s">
        <v>0</v>
      </c>
      <c r="F104" s="111" t="s">
        <v>0</v>
      </c>
      <c r="G104" s="111" t="s">
        <v>0</v>
      </c>
      <c r="H104" s="111" t="s">
        <v>0</v>
      </c>
      <c r="I104" s="111" t="s">
        <v>0</v>
      </c>
      <c r="J104" s="111" t="s">
        <v>0</v>
      </c>
      <c r="K104" s="111" t="s">
        <v>0</v>
      </c>
      <c r="L104" s="111" t="s">
        <v>0</v>
      </c>
      <c r="M104" s="82">
        <f>M105</f>
        <v>9135563.4600000009</v>
      </c>
      <c r="N104" s="82">
        <f t="shared" ref="N104:O104" si="34">N105</f>
        <v>0</v>
      </c>
      <c r="O104" s="82">
        <f t="shared" si="34"/>
        <v>0</v>
      </c>
    </row>
    <row r="105" spans="1:15" s="59" customFormat="1" ht="47.25" x14ac:dyDescent="0.2">
      <c r="A105" s="26" t="s">
        <v>458</v>
      </c>
      <c r="B105" s="83" t="s">
        <v>25</v>
      </c>
      <c r="C105" s="83" t="s">
        <v>15</v>
      </c>
      <c r="D105" s="83" t="s">
        <v>366</v>
      </c>
      <c r="E105" s="83" t="s">
        <v>68</v>
      </c>
      <c r="F105" s="83" t="s">
        <v>71</v>
      </c>
      <c r="G105" s="83" t="s">
        <v>71</v>
      </c>
      <c r="H105" s="83" t="s">
        <v>365</v>
      </c>
      <c r="I105" s="83" t="s">
        <v>224</v>
      </c>
      <c r="J105" s="18" t="s">
        <v>248</v>
      </c>
      <c r="K105" s="17">
        <v>4</v>
      </c>
      <c r="L105" s="18" t="s">
        <v>49</v>
      </c>
      <c r="M105" s="84">
        <v>9135563.4600000009</v>
      </c>
      <c r="N105" s="84">
        <v>0</v>
      </c>
      <c r="O105" s="84">
        <v>0</v>
      </c>
    </row>
    <row r="106" spans="1:15" s="59" customFormat="1" ht="15.75" x14ac:dyDescent="0.2">
      <c r="A106" s="39" t="s">
        <v>457</v>
      </c>
      <c r="B106" s="111" t="s">
        <v>0</v>
      </c>
      <c r="C106" s="111" t="s">
        <v>0</v>
      </c>
      <c r="D106" s="111" t="s">
        <v>0</v>
      </c>
      <c r="E106" s="111" t="s">
        <v>0</v>
      </c>
      <c r="F106" s="111" t="s">
        <v>0</v>
      </c>
      <c r="G106" s="111" t="s">
        <v>0</v>
      </c>
      <c r="H106" s="111" t="s">
        <v>0</v>
      </c>
      <c r="I106" s="111" t="s">
        <v>0</v>
      </c>
      <c r="J106" s="111" t="s">
        <v>0</v>
      </c>
      <c r="K106" s="111" t="s">
        <v>0</v>
      </c>
      <c r="L106" s="111" t="s">
        <v>0</v>
      </c>
      <c r="M106" s="82">
        <f>M107+M108+M109+M110+M111+M112</f>
        <v>27145466.98</v>
      </c>
      <c r="N106" s="82">
        <f t="shared" ref="N106:O106" si="35">N107+N108+N109+N110+N111+N112</f>
        <v>18810000</v>
      </c>
      <c r="O106" s="82">
        <f t="shared" si="35"/>
        <v>12672000</v>
      </c>
    </row>
    <row r="107" spans="1:15" s="59" customFormat="1" ht="47.25" x14ac:dyDescent="0.2">
      <c r="A107" s="26" t="s">
        <v>456</v>
      </c>
      <c r="B107" s="83" t="s">
        <v>25</v>
      </c>
      <c r="C107" s="83" t="s">
        <v>15</v>
      </c>
      <c r="D107" s="83" t="s">
        <v>366</v>
      </c>
      <c r="E107" s="83" t="s">
        <v>68</v>
      </c>
      <c r="F107" s="83" t="s">
        <v>71</v>
      </c>
      <c r="G107" s="83" t="s">
        <v>71</v>
      </c>
      <c r="H107" s="83" t="s">
        <v>365</v>
      </c>
      <c r="I107" s="83" t="s">
        <v>224</v>
      </c>
      <c r="J107" s="18" t="s">
        <v>248</v>
      </c>
      <c r="K107" s="17">
        <v>6.5</v>
      </c>
      <c r="L107" s="18" t="s">
        <v>49</v>
      </c>
      <c r="M107" s="84">
        <v>9631239.75</v>
      </c>
      <c r="N107" s="84">
        <v>0</v>
      </c>
      <c r="O107" s="84">
        <v>0</v>
      </c>
    </row>
    <row r="108" spans="1:15" s="59" customFormat="1" ht="47.25" x14ac:dyDescent="0.2">
      <c r="A108" s="26" t="s">
        <v>455</v>
      </c>
      <c r="B108" s="83" t="s">
        <v>25</v>
      </c>
      <c r="C108" s="83" t="s">
        <v>15</v>
      </c>
      <c r="D108" s="83" t="s">
        <v>366</v>
      </c>
      <c r="E108" s="83" t="s">
        <v>68</v>
      </c>
      <c r="F108" s="83" t="s">
        <v>71</v>
      </c>
      <c r="G108" s="83" t="s">
        <v>71</v>
      </c>
      <c r="H108" s="83" t="s">
        <v>365</v>
      </c>
      <c r="I108" s="83" t="s">
        <v>224</v>
      </c>
      <c r="J108" s="18" t="s">
        <v>248</v>
      </c>
      <c r="K108" s="17">
        <v>4</v>
      </c>
      <c r="L108" s="18" t="s">
        <v>49</v>
      </c>
      <c r="M108" s="84">
        <v>8200827.46</v>
      </c>
      <c r="N108" s="84">
        <v>0</v>
      </c>
      <c r="O108" s="84">
        <v>0</v>
      </c>
    </row>
    <row r="109" spans="1:15" s="59" customFormat="1" ht="47.25" x14ac:dyDescent="0.2">
      <c r="A109" s="26" t="s">
        <v>454</v>
      </c>
      <c r="B109" s="83" t="s">
        <v>25</v>
      </c>
      <c r="C109" s="83" t="s">
        <v>15</v>
      </c>
      <c r="D109" s="83" t="s">
        <v>366</v>
      </c>
      <c r="E109" s="83" t="s">
        <v>68</v>
      </c>
      <c r="F109" s="83" t="s">
        <v>71</v>
      </c>
      <c r="G109" s="83" t="s">
        <v>71</v>
      </c>
      <c r="H109" s="83" t="s">
        <v>365</v>
      </c>
      <c r="I109" s="83" t="s">
        <v>224</v>
      </c>
      <c r="J109" s="18" t="s">
        <v>248</v>
      </c>
      <c r="K109" s="17">
        <v>9.15</v>
      </c>
      <c r="L109" s="18" t="s">
        <v>49</v>
      </c>
      <c r="M109" s="84">
        <v>9313399.7699999996</v>
      </c>
      <c r="N109" s="84">
        <v>0</v>
      </c>
      <c r="O109" s="84">
        <v>0</v>
      </c>
    </row>
    <row r="110" spans="1:15" s="59" customFormat="1" ht="47.25" x14ac:dyDescent="0.2">
      <c r="A110" s="26" t="s">
        <v>453</v>
      </c>
      <c r="B110" s="83" t="s">
        <v>25</v>
      </c>
      <c r="C110" s="83" t="s">
        <v>15</v>
      </c>
      <c r="D110" s="83" t="s">
        <v>366</v>
      </c>
      <c r="E110" s="83" t="s">
        <v>68</v>
      </c>
      <c r="F110" s="83" t="s">
        <v>71</v>
      </c>
      <c r="G110" s="83" t="s">
        <v>71</v>
      </c>
      <c r="H110" s="83" t="s">
        <v>365</v>
      </c>
      <c r="I110" s="83" t="s">
        <v>224</v>
      </c>
      <c r="J110" s="18" t="s">
        <v>248</v>
      </c>
      <c r="K110" s="17">
        <v>7.4</v>
      </c>
      <c r="L110" s="18" t="s">
        <v>64</v>
      </c>
      <c r="M110" s="84">
        <v>0</v>
      </c>
      <c r="N110" s="84">
        <v>10890000</v>
      </c>
      <c r="O110" s="84">
        <v>0</v>
      </c>
    </row>
    <row r="111" spans="1:15" s="59" customFormat="1" ht="47.25" x14ac:dyDescent="0.2">
      <c r="A111" s="26" t="s">
        <v>452</v>
      </c>
      <c r="B111" s="83" t="s">
        <v>25</v>
      </c>
      <c r="C111" s="83" t="s">
        <v>15</v>
      </c>
      <c r="D111" s="83" t="s">
        <v>366</v>
      </c>
      <c r="E111" s="83" t="s">
        <v>68</v>
      </c>
      <c r="F111" s="83" t="s">
        <v>71</v>
      </c>
      <c r="G111" s="83" t="s">
        <v>71</v>
      </c>
      <c r="H111" s="83" t="s">
        <v>365</v>
      </c>
      <c r="I111" s="83" t="s">
        <v>224</v>
      </c>
      <c r="J111" s="18" t="s">
        <v>368</v>
      </c>
      <c r="K111" s="17">
        <v>2</v>
      </c>
      <c r="L111" s="18" t="s">
        <v>64</v>
      </c>
      <c r="M111" s="84">
        <v>0</v>
      </c>
      <c r="N111" s="84">
        <v>7920000</v>
      </c>
      <c r="O111" s="84">
        <v>0</v>
      </c>
    </row>
    <row r="112" spans="1:15" s="59" customFormat="1" ht="47.25" x14ac:dyDescent="0.2">
      <c r="A112" s="26" t="s">
        <v>451</v>
      </c>
      <c r="B112" s="83" t="s">
        <v>25</v>
      </c>
      <c r="C112" s="83" t="s">
        <v>15</v>
      </c>
      <c r="D112" s="83" t="s">
        <v>366</v>
      </c>
      <c r="E112" s="83" t="s">
        <v>68</v>
      </c>
      <c r="F112" s="83" t="s">
        <v>71</v>
      </c>
      <c r="G112" s="83" t="s">
        <v>71</v>
      </c>
      <c r="H112" s="83" t="s">
        <v>365</v>
      </c>
      <c r="I112" s="83" t="s">
        <v>224</v>
      </c>
      <c r="J112" s="18" t="s">
        <v>248</v>
      </c>
      <c r="K112" s="17">
        <v>7.9</v>
      </c>
      <c r="L112" s="18" t="s">
        <v>93</v>
      </c>
      <c r="M112" s="84">
        <v>0</v>
      </c>
      <c r="N112" s="84">
        <v>0</v>
      </c>
      <c r="O112" s="84">
        <v>12672000</v>
      </c>
    </row>
    <row r="113" spans="1:15" s="59" customFormat="1" ht="15.75" x14ac:dyDescent="0.2">
      <c r="A113" s="39" t="s">
        <v>287</v>
      </c>
      <c r="B113" s="111" t="s">
        <v>0</v>
      </c>
      <c r="C113" s="111" t="s">
        <v>0</v>
      </c>
      <c r="D113" s="111" t="s">
        <v>0</v>
      </c>
      <c r="E113" s="111" t="s">
        <v>0</v>
      </c>
      <c r="F113" s="111" t="s">
        <v>0</v>
      </c>
      <c r="G113" s="111" t="s">
        <v>0</v>
      </c>
      <c r="H113" s="111" t="s">
        <v>0</v>
      </c>
      <c r="I113" s="111" t="s">
        <v>0</v>
      </c>
      <c r="J113" s="111" t="s">
        <v>0</v>
      </c>
      <c r="K113" s="111" t="s">
        <v>0</v>
      </c>
      <c r="L113" s="111" t="s">
        <v>0</v>
      </c>
      <c r="M113" s="82">
        <f>M114+M115</f>
        <v>3017297.39</v>
      </c>
      <c r="N113" s="82">
        <f t="shared" ref="N113:O113" si="36">N114+N115</f>
        <v>0</v>
      </c>
      <c r="O113" s="82">
        <f t="shared" si="36"/>
        <v>1782000</v>
      </c>
    </row>
    <row r="114" spans="1:15" s="59" customFormat="1" ht="63" x14ac:dyDescent="0.2">
      <c r="A114" s="26" t="s">
        <v>450</v>
      </c>
      <c r="B114" s="83" t="s">
        <v>25</v>
      </c>
      <c r="C114" s="83" t="s">
        <v>15</v>
      </c>
      <c r="D114" s="83" t="s">
        <v>366</v>
      </c>
      <c r="E114" s="83" t="s">
        <v>68</v>
      </c>
      <c r="F114" s="83" t="s">
        <v>71</v>
      </c>
      <c r="G114" s="83" t="s">
        <v>71</v>
      </c>
      <c r="H114" s="83" t="s">
        <v>365</v>
      </c>
      <c r="I114" s="83" t="s">
        <v>224</v>
      </c>
      <c r="J114" s="18" t="s">
        <v>246</v>
      </c>
      <c r="K114" s="17">
        <v>3000</v>
      </c>
      <c r="L114" s="18" t="s">
        <v>93</v>
      </c>
      <c r="M114" s="84">
        <v>0</v>
      </c>
      <c r="N114" s="84">
        <v>0</v>
      </c>
      <c r="O114" s="84">
        <v>1782000</v>
      </c>
    </row>
    <row r="115" spans="1:15" s="59" customFormat="1" ht="47.25" x14ac:dyDescent="0.2">
      <c r="A115" s="26" t="s">
        <v>449</v>
      </c>
      <c r="B115" s="83" t="s">
        <v>25</v>
      </c>
      <c r="C115" s="83" t="s">
        <v>15</v>
      </c>
      <c r="D115" s="83" t="s">
        <v>366</v>
      </c>
      <c r="E115" s="83" t="s">
        <v>68</v>
      </c>
      <c r="F115" s="83" t="s">
        <v>71</v>
      </c>
      <c r="G115" s="83" t="s">
        <v>71</v>
      </c>
      <c r="H115" s="83" t="s">
        <v>365</v>
      </c>
      <c r="I115" s="83" t="s">
        <v>224</v>
      </c>
      <c r="J115" s="18" t="s">
        <v>141</v>
      </c>
      <c r="K115" s="17">
        <v>50</v>
      </c>
      <c r="L115" s="18" t="s">
        <v>49</v>
      </c>
      <c r="M115" s="84">
        <v>3017297.39</v>
      </c>
      <c r="N115" s="84">
        <v>0</v>
      </c>
      <c r="O115" s="84">
        <v>0</v>
      </c>
    </row>
    <row r="116" spans="1:15" s="59" customFormat="1" ht="15.75" x14ac:dyDescent="0.2">
      <c r="A116" s="39" t="s">
        <v>296</v>
      </c>
      <c r="B116" s="111" t="s">
        <v>0</v>
      </c>
      <c r="C116" s="111" t="s">
        <v>0</v>
      </c>
      <c r="D116" s="111" t="s">
        <v>0</v>
      </c>
      <c r="E116" s="111" t="s">
        <v>0</v>
      </c>
      <c r="F116" s="111" t="s">
        <v>0</v>
      </c>
      <c r="G116" s="111" t="s">
        <v>0</v>
      </c>
      <c r="H116" s="111" t="s">
        <v>0</v>
      </c>
      <c r="I116" s="111" t="s">
        <v>0</v>
      </c>
      <c r="J116" s="111" t="s">
        <v>0</v>
      </c>
      <c r="K116" s="111" t="s">
        <v>0</v>
      </c>
      <c r="L116" s="111" t="s">
        <v>0</v>
      </c>
      <c r="M116" s="82">
        <f>M117+M118+M119+M120+M121+M122+M123</f>
        <v>13692734.51</v>
      </c>
      <c r="N116" s="82">
        <f t="shared" ref="N116:O116" si="37">N117+N118+N119+N120+N121+N122+N123</f>
        <v>20241897.829999998</v>
      </c>
      <c r="O116" s="82">
        <f t="shared" si="37"/>
        <v>3762000</v>
      </c>
    </row>
    <row r="117" spans="1:15" s="59" customFormat="1" ht="47.25" x14ac:dyDescent="0.2">
      <c r="A117" s="26" t="s">
        <v>448</v>
      </c>
      <c r="B117" s="83" t="s">
        <v>25</v>
      </c>
      <c r="C117" s="83" t="s">
        <v>15</v>
      </c>
      <c r="D117" s="83" t="s">
        <v>366</v>
      </c>
      <c r="E117" s="83" t="s">
        <v>68</v>
      </c>
      <c r="F117" s="83" t="s">
        <v>71</v>
      </c>
      <c r="G117" s="83" t="s">
        <v>71</v>
      </c>
      <c r="H117" s="83" t="s">
        <v>365</v>
      </c>
      <c r="I117" s="83" t="s">
        <v>224</v>
      </c>
      <c r="J117" s="18" t="s">
        <v>248</v>
      </c>
      <c r="K117" s="17">
        <v>6.5</v>
      </c>
      <c r="L117" s="18" t="s">
        <v>49</v>
      </c>
      <c r="M117" s="84">
        <v>5422801.6399999997</v>
      </c>
      <c r="N117" s="84">
        <v>0</v>
      </c>
      <c r="O117" s="84">
        <v>0</v>
      </c>
    </row>
    <row r="118" spans="1:15" s="59" customFormat="1" ht="47.25" x14ac:dyDescent="0.2">
      <c r="A118" s="26" t="s">
        <v>447</v>
      </c>
      <c r="B118" s="83" t="s">
        <v>25</v>
      </c>
      <c r="C118" s="83" t="s">
        <v>15</v>
      </c>
      <c r="D118" s="83" t="s">
        <v>366</v>
      </c>
      <c r="E118" s="83" t="s">
        <v>68</v>
      </c>
      <c r="F118" s="83" t="s">
        <v>71</v>
      </c>
      <c r="G118" s="83" t="s">
        <v>71</v>
      </c>
      <c r="H118" s="83" t="s">
        <v>365</v>
      </c>
      <c r="I118" s="83" t="s">
        <v>224</v>
      </c>
      <c r="J118" s="18" t="s">
        <v>246</v>
      </c>
      <c r="K118" s="17">
        <v>1958</v>
      </c>
      <c r="L118" s="18" t="s">
        <v>49</v>
      </c>
      <c r="M118" s="84">
        <v>8269932.8700000001</v>
      </c>
      <c r="N118" s="84">
        <v>0</v>
      </c>
      <c r="O118" s="84">
        <v>0</v>
      </c>
    </row>
    <row r="119" spans="1:15" s="59" customFormat="1" ht="47.25" x14ac:dyDescent="0.2">
      <c r="A119" s="26" t="s">
        <v>446</v>
      </c>
      <c r="B119" s="83" t="s">
        <v>25</v>
      </c>
      <c r="C119" s="83" t="s">
        <v>15</v>
      </c>
      <c r="D119" s="83" t="s">
        <v>366</v>
      </c>
      <c r="E119" s="83" t="s">
        <v>68</v>
      </c>
      <c r="F119" s="83" t="s">
        <v>71</v>
      </c>
      <c r="G119" s="83" t="s">
        <v>71</v>
      </c>
      <c r="H119" s="83" t="s">
        <v>365</v>
      </c>
      <c r="I119" s="83" t="s">
        <v>224</v>
      </c>
      <c r="J119" s="18" t="s">
        <v>248</v>
      </c>
      <c r="K119" s="17">
        <v>3</v>
      </c>
      <c r="L119" s="18" t="s">
        <v>64</v>
      </c>
      <c r="M119" s="84">
        <v>0</v>
      </c>
      <c r="N119" s="84">
        <v>3762000</v>
      </c>
      <c r="O119" s="84">
        <v>0</v>
      </c>
    </row>
    <row r="120" spans="1:15" s="59" customFormat="1" ht="47.25" x14ac:dyDescent="0.2">
      <c r="A120" s="26" t="s">
        <v>445</v>
      </c>
      <c r="B120" s="83" t="s">
        <v>25</v>
      </c>
      <c r="C120" s="83" t="s">
        <v>15</v>
      </c>
      <c r="D120" s="83" t="s">
        <v>366</v>
      </c>
      <c r="E120" s="83" t="s">
        <v>68</v>
      </c>
      <c r="F120" s="83" t="s">
        <v>71</v>
      </c>
      <c r="G120" s="83" t="s">
        <v>71</v>
      </c>
      <c r="H120" s="83" t="s">
        <v>365</v>
      </c>
      <c r="I120" s="83" t="s">
        <v>224</v>
      </c>
      <c r="J120" s="18" t="s">
        <v>248</v>
      </c>
      <c r="K120" s="17">
        <v>6</v>
      </c>
      <c r="L120" s="18" t="s">
        <v>49</v>
      </c>
      <c r="M120" s="84">
        <v>0</v>
      </c>
      <c r="N120" s="84">
        <v>7240725.5899999999</v>
      </c>
      <c r="O120" s="84">
        <v>0</v>
      </c>
    </row>
    <row r="121" spans="1:15" s="59" customFormat="1" ht="63" x14ac:dyDescent="0.2">
      <c r="A121" s="26" t="s">
        <v>444</v>
      </c>
      <c r="B121" s="83" t="s">
        <v>25</v>
      </c>
      <c r="C121" s="83" t="s">
        <v>15</v>
      </c>
      <c r="D121" s="83" t="s">
        <v>366</v>
      </c>
      <c r="E121" s="83" t="s">
        <v>68</v>
      </c>
      <c r="F121" s="83" t="s">
        <v>71</v>
      </c>
      <c r="G121" s="83" t="s">
        <v>71</v>
      </c>
      <c r="H121" s="83" t="s">
        <v>365</v>
      </c>
      <c r="I121" s="83" t="s">
        <v>224</v>
      </c>
      <c r="J121" s="18" t="s">
        <v>248</v>
      </c>
      <c r="K121" s="17">
        <v>7</v>
      </c>
      <c r="L121" s="18" t="s">
        <v>49</v>
      </c>
      <c r="M121" s="84">
        <v>0</v>
      </c>
      <c r="N121" s="84">
        <v>6100872.2400000002</v>
      </c>
      <c r="O121" s="84">
        <v>0</v>
      </c>
    </row>
    <row r="122" spans="1:15" s="59" customFormat="1" ht="47.25" x14ac:dyDescent="0.2">
      <c r="A122" s="26" t="s">
        <v>443</v>
      </c>
      <c r="B122" s="83" t="s">
        <v>25</v>
      </c>
      <c r="C122" s="83" t="s">
        <v>15</v>
      </c>
      <c r="D122" s="83" t="s">
        <v>366</v>
      </c>
      <c r="E122" s="83" t="s">
        <v>68</v>
      </c>
      <c r="F122" s="83" t="s">
        <v>71</v>
      </c>
      <c r="G122" s="83" t="s">
        <v>71</v>
      </c>
      <c r="H122" s="83" t="s">
        <v>365</v>
      </c>
      <c r="I122" s="83" t="s">
        <v>224</v>
      </c>
      <c r="J122" s="18" t="s">
        <v>248</v>
      </c>
      <c r="K122" s="17">
        <v>3</v>
      </c>
      <c r="L122" s="18" t="s">
        <v>64</v>
      </c>
      <c r="M122" s="84">
        <v>0</v>
      </c>
      <c r="N122" s="84">
        <v>3138300</v>
      </c>
      <c r="O122" s="84">
        <v>0</v>
      </c>
    </row>
    <row r="123" spans="1:15" s="59" customFormat="1" ht="47.25" x14ac:dyDescent="0.2">
      <c r="A123" s="26" t="s">
        <v>442</v>
      </c>
      <c r="B123" s="83" t="s">
        <v>25</v>
      </c>
      <c r="C123" s="83" t="s">
        <v>15</v>
      </c>
      <c r="D123" s="83" t="s">
        <v>366</v>
      </c>
      <c r="E123" s="83" t="s">
        <v>68</v>
      </c>
      <c r="F123" s="83" t="s">
        <v>71</v>
      </c>
      <c r="G123" s="83" t="s">
        <v>71</v>
      </c>
      <c r="H123" s="83" t="s">
        <v>365</v>
      </c>
      <c r="I123" s="83" t="s">
        <v>224</v>
      </c>
      <c r="J123" s="18" t="s">
        <v>246</v>
      </c>
      <c r="K123" s="17">
        <v>3000</v>
      </c>
      <c r="L123" s="18" t="s">
        <v>93</v>
      </c>
      <c r="M123" s="84">
        <v>0</v>
      </c>
      <c r="N123" s="84">
        <v>0</v>
      </c>
      <c r="O123" s="84">
        <v>3762000</v>
      </c>
    </row>
    <row r="124" spans="1:15" s="59" customFormat="1" ht="15.75" x14ac:dyDescent="0.2">
      <c r="A124" s="39" t="s">
        <v>253</v>
      </c>
      <c r="B124" s="111" t="s">
        <v>0</v>
      </c>
      <c r="C124" s="111" t="s">
        <v>0</v>
      </c>
      <c r="D124" s="111" t="s">
        <v>0</v>
      </c>
      <c r="E124" s="111" t="s">
        <v>0</v>
      </c>
      <c r="F124" s="111" t="s">
        <v>0</v>
      </c>
      <c r="G124" s="111" t="s">
        <v>0</v>
      </c>
      <c r="H124" s="111" t="s">
        <v>0</v>
      </c>
      <c r="I124" s="111" t="s">
        <v>0</v>
      </c>
      <c r="J124" s="111" t="s">
        <v>0</v>
      </c>
      <c r="K124" s="111" t="s">
        <v>0</v>
      </c>
      <c r="L124" s="111" t="s">
        <v>0</v>
      </c>
      <c r="M124" s="82">
        <f>M125+M126+M127+M128+M129+M130</f>
        <v>21021740.969999999</v>
      </c>
      <c r="N124" s="82">
        <f t="shared" ref="N124:O124" si="38">N125+N126+N127+N128+N129+N130</f>
        <v>13266000</v>
      </c>
      <c r="O124" s="82">
        <f t="shared" si="38"/>
        <v>13266000</v>
      </c>
    </row>
    <row r="125" spans="1:15" s="59" customFormat="1" ht="47.25" x14ac:dyDescent="0.2">
      <c r="A125" s="26" t="s">
        <v>441</v>
      </c>
      <c r="B125" s="83" t="s">
        <v>25</v>
      </c>
      <c r="C125" s="83" t="s">
        <v>15</v>
      </c>
      <c r="D125" s="83" t="s">
        <v>366</v>
      </c>
      <c r="E125" s="83" t="s">
        <v>68</v>
      </c>
      <c r="F125" s="83" t="s">
        <v>71</v>
      </c>
      <c r="G125" s="83" t="s">
        <v>71</v>
      </c>
      <c r="H125" s="83" t="s">
        <v>365</v>
      </c>
      <c r="I125" s="83" t="s">
        <v>224</v>
      </c>
      <c r="J125" s="18" t="s">
        <v>248</v>
      </c>
      <c r="K125" s="17">
        <v>6.5</v>
      </c>
      <c r="L125" s="18" t="s">
        <v>49</v>
      </c>
      <c r="M125" s="84">
        <v>11087106.82</v>
      </c>
      <c r="N125" s="84">
        <v>0</v>
      </c>
      <c r="O125" s="84">
        <v>0</v>
      </c>
    </row>
    <row r="126" spans="1:15" s="59" customFormat="1" ht="47.25" x14ac:dyDescent="0.2">
      <c r="A126" s="26" t="s">
        <v>440</v>
      </c>
      <c r="B126" s="83" t="s">
        <v>25</v>
      </c>
      <c r="C126" s="83" t="s">
        <v>15</v>
      </c>
      <c r="D126" s="83" t="s">
        <v>366</v>
      </c>
      <c r="E126" s="83" t="s">
        <v>68</v>
      </c>
      <c r="F126" s="83" t="s">
        <v>71</v>
      </c>
      <c r="G126" s="83" t="s">
        <v>71</v>
      </c>
      <c r="H126" s="83" t="s">
        <v>365</v>
      </c>
      <c r="I126" s="83" t="s">
        <v>224</v>
      </c>
      <c r="J126" s="18" t="s">
        <v>248</v>
      </c>
      <c r="K126" s="17">
        <v>6.5</v>
      </c>
      <c r="L126" s="18" t="s">
        <v>49</v>
      </c>
      <c r="M126" s="84">
        <v>9934634.1500000004</v>
      </c>
      <c r="N126" s="84">
        <v>0</v>
      </c>
      <c r="O126" s="84">
        <v>0</v>
      </c>
    </row>
    <row r="127" spans="1:15" s="59" customFormat="1" ht="47.25" x14ac:dyDescent="0.2">
      <c r="A127" s="26" t="s">
        <v>439</v>
      </c>
      <c r="B127" s="83" t="s">
        <v>25</v>
      </c>
      <c r="C127" s="83" t="s">
        <v>15</v>
      </c>
      <c r="D127" s="83" t="s">
        <v>366</v>
      </c>
      <c r="E127" s="83" t="s">
        <v>68</v>
      </c>
      <c r="F127" s="83" t="s">
        <v>71</v>
      </c>
      <c r="G127" s="83" t="s">
        <v>71</v>
      </c>
      <c r="H127" s="83" t="s">
        <v>365</v>
      </c>
      <c r="I127" s="83" t="s">
        <v>224</v>
      </c>
      <c r="J127" s="18" t="s">
        <v>248</v>
      </c>
      <c r="K127" s="17">
        <v>4</v>
      </c>
      <c r="L127" s="18" t="s">
        <v>64</v>
      </c>
      <c r="M127" s="84">
        <v>0</v>
      </c>
      <c r="N127" s="84">
        <v>6633000</v>
      </c>
      <c r="O127" s="84">
        <v>0</v>
      </c>
    </row>
    <row r="128" spans="1:15" s="59" customFormat="1" ht="47.25" x14ac:dyDescent="0.2">
      <c r="A128" s="26" t="s">
        <v>438</v>
      </c>
      <c r="B128" s="83" t="s">
        <v>25</v>
      </c>
      <c r="C128" s="83" t="s">
        <v>15</v>
      </c>
      <c r="D128" s="83" t="s">
        <v>366</v>
      </c>
      <c r="E128" s="83" t="s">
        <v>68</v>
      </c>
      <c r="F128" s="83" t="s">
        <v>71</v>
      </c>
      <c r="G128" s="83" t="s">
        <v>71</v>
      </c>
      <c r="H128" s="83" t="s">
        <v>365</v>
      </c>
      <c r="I128" s="83" t="s">
        <v>224</v>
      </c>
      <c r="J128" s="18" t="s">
        <v>248</v>
      </c>
      <c r="K128" s="17">
        <v>4</v>
      </c>
      <c r="L128" s="18" t="s">
        <v>64</v>
      </c>
      <c r="M128" s="84">
        <v>0</v>
      </c>
      <c r="N128" s="84">
        <v>6633000</v>
      </c>
      <c r="O128" s="84">
        <v>0</v>
      </c>
    </row>
    <row r="129" spans="1:15" s="59" customFormat="1" ht="47.25" x14ac:dyDescent="0.2">
      <c r="A129" s="26" t="s">
        <v>437</v>
      </c>
      <c r="B129" s="83" t="s">
        <v>25</v>
      </c>
      <c r="C129" s="83" t="s">
        <v>15</v>
      </c>
      <c r="D129" s="83" t="s">
        <v>366</v>
      </c>
      <c r="E129" s="83" t="s">
        <v>68</v>
      </c>
      <c r="F129" s="83" t="s">
        <v>71</v>
      </c>
      <c r="G129" s="83" t="s">
        <v>71</v>
      </c>
      <c r="H129" s="83" t="s">
        <v>365</v>
      </c>
      <c r="I129" s="83" t="s">
        <v>224</v>
      </c>
      <c r="J129" s="18" t="s">
        <v>248</v>
      </c>
      <c r="K129" s="17">
        <v>4</v>
      </c>
      <c r="L129" s="18" t="s">
        <v>93</v>
      </c>
      <c r="M129" s="84">
        <v>0</v>
      </c>
      <c r="N129" s="84">
        <v>0</v>
      </c>
      <c r="O129" s="84">
        <v>6633000</v>
      </c>
    </row>
    <row r="130" spans="1:15" s="59" customFormat="1" ht="47.25" x14ac:dyDescent="0.2">
      <c r="A130" s="26" t="s">
        <v>436</v>
      </c>
      <c r="B130" s="83" t="s">
        <v>25</v>
      </c>
      <c r="C130" s="83" t="s">
        <v>15</v>
      </c>
      <c r="D130" s="83" t="s">
        <v>366</v>
      </c>
      <c r="E130" s="83" t="s">
        <v>68</v>
      </c>
      <c r="F130" s="83" t="s">
        <v>71</v>
      </c>
      <c r="G130" s="83" t="s">
        <v>71</v>
      </c>
      <c r="H130" s="83" t="s">
        <v>365</v>
      </c>
      <c r="I130" s="83" t="s">
        <v>224</v>
      </c>
      <c r="J130" s="18" t="s">
        <v>248</v>
      </c>
      <c r="K130" s="17">
        <v>4</v>
      </c>
      <c r="L130" s="18" t="s">
        <v>93</v>
      </c>
      <c r="M130" s="84">
        <v>0</v>
      </c>
      <c r="N130" s="84">
        <v>0</v>
      </c>
      <c r="O130" s="84">
        <v>6633000</v>
      </c>
    </row>
    <row r="131" spans="1:15" s="59" customFormat="1" ht="15.75" x14ac:dyDescent="0.2">
      <c r="A131" s="39" t="s">
        <v>435</v>
      </c>
      <c r="B131" s="111" t="s">
        <v>0</v>
      </c>
      <c r="C131" s="111" t="s">
        <v>0</v>
      </c>
      <c r="D131" s="111" t="s">
        <v>0</v>
      </c>
      <c r="E131" s="111" t="s">
        <v>0</v>
      </c>
      <c r="F131" s="111" t="s">
        <v>0</v>
      </c>
      <c r="G131" s="111" t="s">
        <v>0</v>
      </c>
      <c r="H131" s="111" t="s">
        <v>0</v>
      </c>
      <c r="I131" s="111" t="s">
        <v>0</v>
      </c>
      <c r="J131" s="111" t="s">
        <v>0</v>
      </c>
      <c r="K131" s="111" t="s">
        <v>0</v>
      </c>
      <c r="L131" s="111" t="s">
        <v>0</v>
      </c>
      <c r="M131" s="82">
        <f>M132+M133+M134+M135</f>
        <v>0</v>
      </c>
      <c r="N131" s="82">
        <f t="shared" ref="N131:O131" si="39">N132+N133+N134+N135</f>
        <v>54655056.469999999</v>
      </c>
      <c r="O131" s="82">
        <f t="shared" si="39"/>
        <v>7326000</v>
      </c>
    </row>
    <row r="132" spans="1:15" s="59" customFormat="1" ht="47.25" x14ac:dyDescent="0.2">
      <c r="A132" s="26" t="s">
        <v>434</v>
      </c>
      <c r="B132" s="83" t="s">
        <v>25</v>
      </c>
      <c r="C132" s="83" t="s">
        <v>15</v>
      </c>
      <c r="D132" s="83" t="s">
        <v>366</v>
      </c>
      <c r="E132" s="83" t="s">
        <v>68</v>
      </c>
      <c r="F132" s="83" t="s">
        <v>71</v>
      </c>
      <c r="G132" s="83" t="s">
        <v>71</v>
      </c>
      <c r="H132" s="83" t="s">
        <v>365</v>
      </c>
      <c r="I132" s="83" t="s">
        <v>224</v>
      </c>
      <c r="J132" s="18" t="s">
        <v>246</v>
      </c>
      <c r="K132" s="17">
        <v>4000</v>
      </c>
      <c r="L132" s="18" t="s">
        <v>49</v>
      </c>
      <c r="M132" s="84">
        <v>0</v>
      </c>
      <c r="N132" s="84">
        <v>14164891.210000001</v>
      </c>
      <c r="O132" s="84">
        <v>0</v>
      </c>
    </row>
    <row r="133" spans="1:15" s="59" customFormat="1" ht="47.25" x14ac:dyDescent="0.2">
      <c r="A133" s="26" t="s">
        <v>433</v>
      </c>
      <c r="B133" s="83" t="s">
        <v>25</v>
      </c>
      <c r="C133" s="83" t="s">
        <v>15</v>
      </c>
      <c r="D133" s="83" t="s">
        <v>366</v>
      </c>
      <c r="E133" s="83" t="s">
        <v>68</v>
      </c>
      <c r="F133" s="83" t="s">
        <v>71</v>
      </c>
      <c r="G133" s="83" t="s">
        <v>71</v>
      </c>
      <c r="H133" s="83" t="s">
        <v>365</v>
      </c>
      <c r="I133" s="83" t="s">
        <v>224</v>
      </c>
      <c r="J133" s="18" t="s">
        <v>246</v>
      </c>
      <c r="K133" s="17">
        <v>6000</v>
      </c>
      <c r="L133" s="18" t="s">
        <v>64</v>
      </c>
      <c r="M133" s="84">
        <v>0</v>
      </c>
      <c r="N133" s="84">
        <v>29402165.260000002</v>
      </c>
      <c r="O133" s="84">
        <v>0</v>
      </c>
    </row>
    <row r="134" spans="1:15" s="59" customFormat="1" ht="47.25" x14ac:dyDescent="0.2">
      <c r="A134" s="26" t="s">
        <v>432</v>
      </c>
      <c r="B134" s="83" t="s">
        <v>25</v>
      </c>
      <c r="C134" s="83" t="s">
        <v>15</v>
      </c>
      <c r="D134" s="83" t="s">
        <v>366</v>
      </c>
      <c r="E134" s="83" t="s">
        <v>68</v>
      </c>
      <c r="F134" s="83" t="s">
        <v>71</v>
      </c>
      <c r="G134" s="83" t="s">
        <v>71</v>
      </c>
      <c r="H134" s="83" t="s">
        <v>365</v>
      </c>
      <c r="I134" s="83" t="s">
        <v>224</v>
      </c>
      <c r="J134" s="18" t="s">
        <v>246</v>
      </c>
      <c r="K134" s="17">
        <v>8000</v>
      </c>
      <c r="L134" s="18" t="s">
        <v>64</v>
      </c>
      <c r="M134" s="84">
        <v>0</v>
      </c>
      <c r="N134" s="84">
        <v>11088000</v>
      </c>
      <c r="O134" s="84">
        <v>0</v>
      </c>
    </row>
    <row r="135" spans="1:15" s="59" customFormat="1" ht="63" x14ac:dyDescent="0.2">
      <c r="A135" s="26" t="s">
        <v>431</v>
      </c>
      <c r="B135" s="83" t="s">
        <v>25</v>
      </c>
      <c r="C135" s="83" t="s">
        <v>15</v>
      </c>
      <c r="D135" s="83" t="s">
        <v>366</v>
      </c>
      <c r="E135" s="83" t="s">
        <v>68</v>
      </c>
      <c r="F135" s="83" t="s">
        <v>71</v>
      </c>
      <c r="G135" s="83" t="s">
        <v>71</v>
      </c>
      <c r="H135" s="83" t="s">
        <v>365</v>
      </c>
      <c r="I135" s="83" t="s">
        <v>224</v>
      </c>
      <c r="J135" s="18" t="s">
        <v>246</v>
      </c>
      <c r="K135" s="17">
        <v>2000</v>
      </c>
      <c r="L135" s="18" t="s">
        <v>93</v>
      </c>
      <c r="M135" s="84">
        <v>0</v>
      </c>
      <c r="N135" s="84">
        <v>0</v>
      </c>
      <c r="O135" s="84">
        <v>7326000</v>
      </c>
    </row>
    <row r="136" spans="1:15" s="59" customFormat="1" ht="15.75" x14ac:dyDescent="0.2">
      <c r="A136" s="39" t="s">
        <v>274</v>
      </c>
      <c r="B136" s="111" t="s">
        <v>0</v>
      </c>
      <c r="C136" s="111" t="s">
        <v>0</v>
      </c>
      <c r="D136" s="111" t="s">
        <v>0</v>
      </c>
      <c r="E136" s="111" t="s">
        <v>0</v>
      </c>
      <c r="F136" s="111" t="s">
        <v>0</v>
      </c>
      <c r="G136" s="111" t="s">
        <v>0</v>
      </c>
      <c r="H136" s="111" t="s">
        <v>0</v>
      </c>
      <c r="I136" s="111" t="s">
        <v>0</v>
      </c>
      <c r="J136" s="111" t="s">
        <v>0</v>
      </c>
      <c r="K136" s="111" t="s">
        <v>0</v>
      </c>
      <c r="L136" s="111" t="s">
        <v>0</v>
      </c>
      <c r="M136" s="82">
        <f>M137</f>
        <v>0</v>
      </c>
      <c r="N136" s="82">
        <f t="shared" ref="N136:O136" si="40">N137</f>
        <v>7425000</v>
      </c>
      <c r="O136" s="82">
        <f t="shared" si="40"/>
        <v>0</v>
      </c>
    </row>
    <row r="137" spans="1:15" s="59" customFormat="1" ht="63" x14ac:dyDescent="0.2">
      <c r="A137" s="26" t="s">
        <v>430</v>
      </c>
      <c r="B137" s="83" t="s">
        <v>25</v>
      </c>
      <c r="C137" s="83" t="s">
        <v>15</v>
      </c>
      <c r="D137" s="83" t="s">
        <v>366</v>
      </c>
      <c r="E137" s="83" t="s">
        <v>68</v>
      </c>
      <c r="F137" s="83" t="s">
        <v>71</v>
      </c>
      <c r="G137" s="83" t="s">
        <v>71</v>
      </c>
      <c r="H137" s="83" t="s">
        <v>365</v>
      </c>
      <c r="I137" s="83" t="s">
        <v>224</v>
      </c>
      <c r="J137" s="18" t="s">
        <v>248</v>
      </c>
      <c r="K137" s="17">
        <v>6</v>
      </c>
      <c r="L137" s="18" t="s">
        <v>64</v>
      </c>
      <c r="M137" s="84">
        <v>0</v>
      </c>
      <c r="N137" s="84">
        <v>7425000</v>
      </c>
      <c r="O137" s="84">
        <v>0</v>
      </c>
    </row>
    <row r="138" spans="1:15" s="59" customFormat="1" ht="31.5" x14ac:dyDescent="0.2">
      <c r="A138" s="39" t="s">
        <v>247</v>
      </c>
      <c r="B138" s="111" t="s">
        <v>0</v>
      </c>
      <c r="C138" s="111" t="s">
        <v>0</v>
      </c>
      <c r="D138" s="111" t="s">
        <v>0</v>
      </c>
      <c r="E138" s="111" t="s">
        <v>0</v>
      </c>
      <c r="F138" s="111" t="s">
        <v>0</v>
      </c>
      <c r="G138" s="111" t="s">
        <v>0</v>
      </c>
      <c r="H138" s="111" t="s">
        <v>0</v>
      </c>
      <c r="I138" s="111" t="s">
        <v>0</v>
      </c>
      <c r="J138" s="111" t="s">
        <v>0</v>
      </c>
      <c r="K138" s="111" t="s">
        <v>0</v>
      </c>
      <c r="L138" s="111" t="s">
        <v>0</v>
      </c>
      <c r="M138" s="82">
        <f>M139+M140</f>
        <v>20369623.219999999</v>
      </c>
      <c r="N138" s="82">
        <f t="shared" ref="N138:O138" si="41">N139+N140</f>
        <v>9504000</v>
      </c>
      <c r="O138" s="82">
        <f t="shared" si="41"/>
        <v>0</v>
      </c>
    </row>
    <row r="139" spans="1:15" s="59" customFormat="1" ht="47.25" x14ac:dyDescent="0.2">
      <c r="A139" s="26" t="s">
        <v>429</v>
      </c>
      <c r="B139" s="83" t="s">
        <v>25</v>
      </c>
      <c r="C139" s="83" t="s">
        <v>15</v>
      </c>
      <c r="D139" s="83" t="s">
        <v>366</v>
      </c>
      <c r="E139" s="83" t="s">
        <v>68</v>
      </c>
      <c r="F139" s="83" t="s">
        <v>71</v>
      </c>
      <c r="G139" s="83" t="s">
        <v>71</v>
      </c>
      <c r="H139" s="83" t="s">
        <v>365</v>
      </c>
      <c r="I139" s="83" t="s">
        <v>224</v>
      </c>
      <c r="J139" s="18" t="s">
        <v>246</v>
      </c>
      <c r="K139" s="17">
        <v>4160</v>
      </c>
      <c r="L139" s="18" t="s">
        <v>49</v>
      </c>
      <c r="M139" s="84">
        <v>20369623.219999999</v>
      </c>
      <c r="N139" s="84">
        <v>0</v>
      </c>
      <c r="O139" s="84">
        <v>0</v>
      </c>
    </row>
    <row r="140" spans="1:15" s="59" customFormat="1" ht="47.25" x14ac:dyDescent="0.2">
      <c r="A140" s="26" t="s">
        <v>428</v>
      </c>
      <c r="B140" s="83" t="s">
        <v>25</v>
      </c>
      <c r="C140" s="83" t="s">
        <v>15</v>
      </c>
      <c r="D140" s="83" t="s">
        <v>366</v>
      </c>
      <c r="E140" s="83" t="s">
        <v>68</v>
      </c>
      <c r="F140" s="83" t="s">
        <v>71</v>
      </c>
      <c r="G140" s="83" t="s">
        <v>71</v>
      </c>
      <c r="H140" s="83" t="s">
        <v>365</v>
      </c>
      <c r="I140" s="83" t="s">
        <v>224</v>
      </c>
      <c r="J140" s="18" t="s">
        <v>248</v>
      </c>
      <c r="K140" s="17">
        <v>8</v>
      </c>
      <c r="L140" s="18" t="s">
        <v>64</v>
      </c>
      <c r="M140" s="84">
        <v>0</v>
      </c>
      <c r="N140" s="84">
        <v>9504000</v>
      </c>
      <c r="O140" s="84">
        <v>0</v>
      </c>
    </row>
    <row r="141" spans="1:15" s="59" customFormat="1" ht="15.75" x14ac:dyDescent="0.2">
      <c r="A141" s="39" t="s">
        <v>427</v>
      </c>
      <c r="B141" s="111" t="s">
        <v>0</v>
      </c>
      <c r="C141" s="111" t="s">
        <v>0</v>
      </c>
      <c r="D141" s="111" t="s">
        <v>0</v>
      </c>
      <c r="E141" s="111" t="s">
        <v>0</v>
      </c>
      <c r="F141" s="111" t="s">
        <v>0</v>
      </c>
      <c r="G141" s="111" t="s">
        <v>0</v>
      </c>
      <c r="H141" s="111" t="s">
        <v>0</v>
      </c>
      <c r="I141" s="111" t="s">
        <v>0</v>
      </c>
      <c r="J141" s="111" t="s">
        <v>0</v>
      </c>
      <c r="K141" s="111" t="s">
        <v>0</v>
      </c>
      <c r="L141" s="111" t="s">
        <v>0</v>
      </c>
      <c r="M141" s="82">
        <f>M142+M143</f>
        <v>3061913.04</v>
      </c>
      <c r="N141" s="82">
        <f t="shared" ref="N141:O141" si="42">N142+N143</f>
        <v>2277000</v>
      </c>
      <c r="O141" s="82">
        <f t="shared" si="42"/>
        <v>0</v>
      </c>
    </row>
    <row r="142" spans="1:15" s="59" customFormat="1" ht="47.25" x14ac:dyDescent="0.2">
      <c r="A142" s="26" t="s">
        <v>426</v>
      </c>
      <c r="B142" s="83" t="s">
        <v>25</v>
      </c>
      <c r="C142" s="83" t="s">
        <v>15</v>
      </c>
      <c r="D142" s="83" t="s">
        <v>366</v>
      </c>
      <c r="E142" s="83" t="s">
        <v>68</v>
      </c>
      <c r="F142" s="83" t="s">
        <v>71</v>
      </c>
      <c r="G142" s="83" t="s">
        <v>71</v>
      </c>
      <c r="H142" s="83" t="s">
        <v>365</v>
      </c>
      <c r="I142" s="83" t="s">
        <v>224</v>
      </c>
      <c r="J142" s="18" t="s">
        <v>246</v>
      </c>
      <c r="K142" s="17">
        <v>1526</v>
      </c>
      <c r="L142" s="18" t="s">
        <v>49</v>
      </c>
      <c r="M142" s="84">
        <v>3061913.04</v>
      </c>
      <c r="N142" s="84">
        <v>0</v>
      </c>
      <c r="O142" s="84">
        <v>0</v>
      </c>
    </row>
    <row r="143" spans="1:15" s="59" customFormat="1" ht="47.25" x14ac:dyDescent="0.2">
      <c r="A143" s="26" t="s">
        <v>425</v>
      </c>
      <c r="B143" s="83" t="s">
        <v>25</v>
      </c>
      <c r="C143" s="83" t="s">
        <v>15</v>
      </c>
      <c r="D143" s="83" t="s">
        <v>366</v>
      </c>
      <c r="E143" s="83" t="s">
        <v>68</v>
      </c>
      <c r="F143" s="83" t="s">
        <v>71</v>
      </c>
      <c r="G143" s="83" t="s">
        <v>71</v>
      </c>
      <c r="H143" s="83" t="s">
        <v>365</v>
      </c>
      <c r="I143" s="83" t="s">
        <v>224</v>
      </c>
      <c r="J143" s="18" t="s">
        <v>246</v>
      </c>
      <c r="K143" s="17">
        <v>1800</v>
      </c>
      <c r="L143" s="18" t="s">
        <v>64</v>
      </c>
      <c r="M143" s="84">
        <v>0</v>
      </c>
      <c r="N143" s="84">
        <v>2277000</v>
      </c>
      <c r="O143" s="84">
        <v>0</v>
      </c>
    </row>
    <row r="144" spans="1:15" s="59" customFormat="1" ht="15.75" x14ac:dyDescent="0.2">
      <c r="A144" s="39" t="s">
        <v>323</v>
      </c>
      <c r="B144" s="111" t="s">
        <v>0</v>
      </c>
      <c r="C144" s="111" t="s">
        <v>0</v>
      </c>
      <c r="D144" s="111" t="s">
        <v>0</v>
      </c>
      <c r="E144" s="111" t="s">
        <v>0</v>
      </c>
      <c r="F144" s="111" t="s">
        <v>0</v>
      </c>
      <c r="G144" s="111" t="s">
        <v>0</v>
      </c>
      <c r="H144" s="111" t="s">
        <v>0</v>
      </c>
      <c r="I144" s="111" t="s">
        <v>0</v>
      </c>
      <c r="J144" s="111" t="s">
        <v>0</v>
      </c>
      <c r="K144" s="111" t="s">
        <v>0</v>
      </c>
      <c r="L144" s="111" t="s">
        <v>0</v>
      </c>
      <c r="M144" s="82">
        <f>M145+M146+M147+M148+M149+M150+M151+M152+M153+M154</f>
        <v>30914092.960000001</v>
      </c>
      <c r="N144" s="82">
        <f t="shared" ref="N144:O144" si="43">N145+N146+N147+N148+N149+N150+N151+N152+N153+N154</f>
        <v>37813425.310000002</v>
      </c>
      <c r="O144" s="82">
        <f t="shared" si="43"/>
        <v>4950000</v>
      </c>
    </row>
    <row r="145" spans="1:15" s="59" customFormat="1" ht="47.25" x14ac:dyDescent="0.2">
      <c r="A145" s="26" t="s">
        <v>424</v>
      </c>
      <c r="B145" s="83" t="s">
        <v>25</v>
      </c>
      <c r="C145" s="83" t="s">
        <v>15</v>
      </c>
      <c r="D145" s="83" t="s">
        <v>366</v>
      </c>
      <c r="E145" s="83" t="s">
        <v>68</v>
      </c>
      <c r="F145" s="83" t="s">
        <v>71</v>
      </c>
      <c r="G145" s="83" t="s">
        <v>71</v>
      </c>
      <c r="H145" s="83" t="s">
        <v>365</v>
      </c>
      <c r="I145" s="83" t="s">
        <v>224</v>
      </c>
      <c r="J145" s="18" t="s">
        <v>246</v>
      </c>
      <c r="K145" s="17">
        <v>11095</v>
      </c>
      <c r="L145" s="18" t="s">
        <v>49</v>
      </c>
      <c r="M145" s="84">
        <v>20370683.940000001</v>
      </c>
      <c r="N145" s="84">
        <v>0</v>
      </c>
      <c r="O145" s="84">
        <v>0</v>
      </c>
    </row>
    <row r="146" spans="1:15" s="59" customFormat="1" ht="47.25" x14ac:dyDescent="0.2">
      <c r="A146" s="26" t="s">
        <v>423</v>
      </c>
      <c r="B146" s="83" t="s">
        <v>25</v>
      </c>
      <c r="C146" s="83" t="s">
        <v>15</v>
      </c>
      <c r="D146" s="83" t="s">
        <v>366</v>
      </c>
      <c r="E146" s="83" t="s">
        <v>68</v>
      </c>
      <c r="F146" s="83" t="s">
        <v>71</v>
      </c>
      <c r="G146" s="83" t="s">
        <v>71</v>
      </c>
      <c r="H146" s="83" t="s">
        <v>365</v>
      </c>
      <c r="I146" s="83" t="s">
        <v>224</v>
      </c>
      <c r="J146" s="18" t="s">
        <v>248</v>
      </c>
      <c r="K146" s="17">
        <v>3.6</v>
      </c>
      <c r="L146" s="18" t="s">
        <v>64</v>
      </c>
      <c r="M146" s="84">
        <v>0</v>
      </c>
      <c r="N146" s="84">
        <v>4950000</v>
      </c>
      <c r="O146" s="84">
        <v>0</v>
      </c>
    </row>
    <row r="147" spans="1:15" s="59" customFormat="1" ht="47.25" x14ac:dyDescent="0.2">
      <c r="A147" s="26" t="s">
        <v>422</v>
      </c>
      <c r="B147" s="83" t="s">
        <v>25</v>
      </c>
      <c r="C147" s="83" t="s">
        <v>15</v>
      </c>
      <c r="D147" s="83" t="s">
        <v>366</v>
      </c>
      <c r="E147" s="83" t="s">
        <v>68</v>
      </c>
      <c r="F147" s="83" t="s">
        <v>71</v>
      </c>
      <c r="G147" s="83" t="s">
        <v>71</v>
      </c>
      <c r="H147" s="83" t="s">
        <v>365</v>
      </c>
      <c r="I147" s="83" t="s">
        <v>224</v>
      </c>
      <c r="J147" s="18" t="s">
        <v>248</v>
      </c>
      <c r="K147" s="17">
        <v>3.4</v>
      </c>
      <c r="L147" s="18" t="s">
        <v>64</v>
      </c>
      <c r="M147" s="84">
        <v>0</v>
      </c>
      <c r="N147" s="84">
        <v>4950000</v>
      </c>
      <c r="O147" s="84">
        <v>0</v>
      </c>
    </row>
    <row r="148" spans="1:15" s="59" customFormat="1" ht="47.25" x14ac:dyDescent="0.2">
      <c r="A148" s="26" t="s">
        <v>421</v>
      </c>
      <c r="B148" s="83" t="s">
        <v>25</v>
      </c>
      <c r="C148" s="83" t="s">
        <v>15</v>
      </c>
      <c r="D148" s="83" t="s">
        <v>366</v>
      </c>
      <c r="E148" s="83" t="s">
        <v>68</v>
      </c>
      <c r="F148" s="83" t="s">
        <v>71</v>
      </c>
      <c r="G148" s="83" t="s">
        <v>71</v>
      </c>
      <c r="H148" s="83" t="s">
        <v>365</v>
      </c>
      <c r="I148" s="83" t="s">
        <v>224</v>
      </c>
      <c r="J148" s="18" t="s">
        <v>248</v>
      </c>
      <c r="K148" s="17">
        <v>3.6</v>
      </c>
      <c r="L148" s="18" t="s">
        <v>64</v>
      </c>
      <c r="M148" s="84">
        <v>0</v>
      </c>
      <c r="N148" s="84">
        <v>4950000</v>
      </c>
      <c r="O148" s="84">
        <v>0</v>
      </c>
    </row>
    <row r="149" spans="1:15" s="59" customFormat="1" ht="63" x14ac:dyDescent="0.2">
      <c r="A149" s="26" t="s">
        <v>420</v>
      </c>
      <c r="B149" s="83" t="s">
        <v>25</v>
      </c>
      <c r="C149" s="83" t="s">
        <v>15</v>
      </c>
      <c r="D149" s="83" t="s">
        <v>366</v>
      </c>
      <c r="E149" s="83" t="s">
        <v>68</v>
      </c>
      <c r="F149" s="83" t="s">
        <v>71</v>
      </c>
      <c r="G149" s="83" t="s">
        <v>71</v>
      </c>
      <c r="H149" s="83" t="s">
        <v>365</v>
      </c>
      <c r="I149" s="83" t="s">
        <v>224</v>
      </c>
      <c r="J149" s="18" t="s">
        <v>248</v>
      </c>
      <c r="K149" s="17">
        <v>4.2</v>
      </c>
      <c r="L149" s="18" t="s">
        <v>64</v>
      </c>
      <c r="M149" s="84">
        <v>0</v>
      </c>
      <c r="N149" s="84">
        <v>7425000</v>
      </c>
      <c r="O149" s="84">
        <v>0</v>
      </c>
    </row>
    <row r="150" spans="1:15" s="59" customFormat="1" ht="63" x14ac:dyDescent="0.2">
      <c r="A150" s="26" t="s">
        <v>419</v>
      </c>
      <c r="B150" s="83" t="s">
        <v>25</v>
      </c>
      <c r="C150" s="83" t="s">
        <v>15</v>
      </c>
      <c r="D150" s="83" t="s">
        <v>366</v>
      </c>
      <c r="E150" s="83" t="s">
        <v>68</v>
      </c>
      <c r="F150" s="83" t="s">
        <v>71</v>
      </c>
      <c r="G150" s="83" t="s">
        <v>71</v>
      </c>
      <c r="H150" s="83" t="s">
        <v>365</v>
      </c>
      <c r="I150" s="83" t="s">
        <v>224</v>
      </c>
      <c r="J150" s="18" t="s">
        <v>248</v>
      </c>
      <c r="K150" s="17">
        <v>5.2</v>
      </c>
      <c r="L150" s="18" t="s">
        <v>64</v>
      </c>
      <c r="M150" s="84">
        <v>0</v>
      </c>
      <c r="N150" s="84">
        <v>7128000</v>
      </c>
      <c r="O150" s="84">
        <v>0</v>
      </c>
    </row>
    <row r="151" spans="1:15" s="59" customFormat="1" ht="47.25" x14ac:dyDescent="0.2">
      <c r="A151" s="26" t="s">
        <v>418</v>
      </c>
      <c r="B151" s="83" t="s">
        <v>25</v>
      </c>
      <c r="C151" s="83" t="s">
        <v>15</v>
      </c>
      <c r="D151" s="83" t="s">
        <v>366</v>
      </c>
      <c r="E151" s="83" t="s">
        <v>68</v>
      </c>
      <c r="F151" s="83" t="s">
        <v>71</v>
      </c>
      <c r="G151" s="83" t="s">
        <v>71</v>
      </c>
      <c r="H151" s="83" t="s">
        <v>365</v>
      </c>
      <c r="I151" s="83" t="s">
        <v>224</v>
      </c>
      <c r="J151" s="18" t="s">
        <v>248</v>
      </c>
      <c r="K151" s="17">
        <v>3.8</v>
      </c>
      <c r="L151" s="18" t="s">
        <v>93</v>
      </c>
      <c r="M151" s="84">
        <v>0</v>
      </c>
      <c r="N151" s="84">
        <v>0</v>
      </c>
      <c r="O151" s="84">
        <v>4950000</v>
      </c>
    </row>
    <row r="152" spans="1:15" s="59" customFormat="1" ht="47.25" x14ac:dyDescent="0.2">
      <c r="A152" s="26" t="s">
        <v>417</v>
      </c>
      <c r="B152" s="83" t="s">
        <v>25</v>
      </c>
      <c r="C152" s="83" t="s">
        <v>15</v>
      </c>
      <c r="D152" s="83" t="s">
        <v>366</v>
      </c>
      <c r="E152" s="83" t="s">
        <v>68</v>
      </c>
      <c r="F152" s="83" t="s">
        <v>71</v>
      </c>
      <c r="G152" s="83" t="s">
        <v>71</v>
      </c>
      <c r="H152" s="83" t="s">
        <v>365</v>
      </c>
      <c r="I152" s="83" t="s">
        <v>224</v>
      </c>
      <c r="J152" s="18" t="s">
        <v>248</v>
      </c>
      <c r="K152" s="17">
        <v>18.52</v>
      </c>
      <c r="L152" s="18" t="s">
        <v>49</v>
      </c>
      <c r="M152" s="84">
        <v>6805472.1399999997</v>
      </c>
      <c r="N152" s="84">
        <v>0</v>
      </c>
      <c r="O152" s="84">
        <v>0</v>
      </c>
    </row>
    <row r="153" spans="1:15" s="59" customFormat="1" ht="47.25" x14ac:dyDescent="0.2">
      <c r="A153" s="26" t="s">
        <v>416</v>
      </c>
      <c r="B153" s="83" t="s">
        <v>25</v>
      </c>
      <c r="C153" s="83" t="s">
        <v>15</v>
      </c>
      <c r="D153" s="83" t="s">
        <v>366</v>
      </c>
      <c r="E153" s="83" t="s">
        <v>68</v>
      </c>
      <c r="F153" s="83" t="s">
        <v>71</v>
      </c>
      <c r="G153" s="83" t="s">
        <v>71</v>
      </c>
      <c r="H153" s="83" t="s">
        <v>365</v>
      </c>
      <c r="I153" s="83" t="s">
        <v>224</v>
      </c>
      <c r="J153" s="18" t="s">
        <v>246</v>
      </c>
      <c r="K153" s="17">
        <v>2500</v>
      </c>
      <c r="L153" s="18" t="s">
        <v>49</v>
      </c>
      <c r="M153" s="84">
        <v>0</v>
      </c>
      <c r="N153" s="84">
        <v>8410425.3100000005</v>
      </c>
      <c r="O153" s="84">
        <v>0</v>
      </c>
    </row>
    <row r="154" spans="1:15" s="59" customFormat="1" ht="47.25" x14ac:dyDescent="0.2">
      <c r="A154" s="26" t="s">
        <v>415</v>
      </c>
      <c r="B154" s="83" t="s">
        <v>25</v>
      </c>
      <c r="C154" s="83" t="s">
        <v>15</v>
      </c>
      <c r="D154" s="83" t="s">
        <v>366</v>
      </c>
      <c r="E154" s="83" t="s">
        <v>68</v>
      </c>
      <c r="F154" s="83" t="s">
        <v>71</v>
      </c>
      <c r="G154" s="83" t="s">
        <v>71</v>
      </c>
      <c r="H154" s="83" t="s">
        <v>365</v>
      </c>
      <c r="I154" s="83" t="s">
        <v>224</v>
      </c>
      <c r="J154" s="18" t="s">
        <v>246</v>
      </c>
      <c r="K154" s="17">
        <v>2281</v>
      </c>
      <c r="L154" s="18" t="s">
        <v>49</v>
      </c>
      <c r="M154" s="84">
        <v>3737936.88</v>
      </c>
      <c r="N154" s="84">
        <v>0</v>
      </c>
      <c r="O154" s="84">
        <v>0</v>
      </c>
    </row>
    <row r="155" spans="1:15" s="59" customFormat="1" ht="15.75" x14ac:dyDescent="0.2">
      <c r="A155" s="39" t="s">
        <v>414</v>
      </c>
      <c r="B155" s="111" t="s">
        <v>0</v>
      </c>
      <c r="C155" s="111" t="s">
        <v>0</v>
      </c>
      <c r="D155" s="111" t="s">
        <v>0</v>
      </c>
      <c r="E155" s="111" t="s">
        <v>0</v>
      </c>
      <c r="F155" s="111" t="s">
        <v>0</v>
      </c>
      <c r="G155" s="111" t="s">
        <v>0</v>
      </c>
      <c r="H155" s="111" t="s">
        <v>0</v>
      </c>
      <c r="I155" s="111" t="s">
        <v>0</v>
      </c>
      <c r="J155" s="111" t="s">
        <v>0</v>
      </c>
      <c r="K155" s="111" t="s">
        <v>0</v>
      </c>
      <c r="L155" s="111" t="s">
        <v>0</v>
      </c>
      <c r="M155" s="82">
        <f>M156</f>
        <v>0</v>
      </c>
      <c r="N155" s="82">
        <f t="shared" ref="N155:O155" si="44">N156</f>
        <v>6138000</v>
      </c>
      <c r="O155" s="82">
        <f t="shared" si="44"/>
        <v>0</v>
      </c>
    </row>
    <row r="156" spans="1:15" s="59" customFormat="1" ht="47.25" x14ac:dyDescent="0.2">
      <c r="A156" s="26" t="s">
        <v>413</v>
      </c>
      <c r="B156" s="83" t="s">
        <v>25</v>
      </c>
      <c r="C156" s="83" t="s">
        <v>15</v>
      </c>
      <c r="D156" s="83" t="s">
        <v>366</v>
      </c>
      <c r="E156" s="83" t="s">
        <v>68</v>
      </c>
      <c r="F156" s="83" t="s">
        <v>71</v>
      </c>
      <c r="G156" s="83" t="s">
        <v>71</v>
      </c>
      <c r="H156" s="83" t="s">
        <v>365</v>
      </c>
      <c r="I156" s="83" t="s">
        <v>224</v>
      </c>
      <c r="J156" s="18" t="s">
        <v>246</v>
      </c>
      <c r="K156" s="17">
        <v>5500</v>
      </c>
      <c r="L156" s="18" t="s">
        <v>64</v>
      </c>
      <c r="M156" s="84">
        <v>0</v>
      </c>
      <c r="N156" s="84">
        <v>6138000</v>
      </c>
      <c r="O156" s="84">
        <v>0</v>
      </c>
    </row>
    <row r="157" spans="1:15" s="59" customFormat="1" ht="15.75" x14ac:dyDescent="0.2">
      <c r="A157" s="39" t="s">
        <v>320</v>
      </c>
      <c r="B157" s="111" t="s">
        <v>0</v>
      </c>
      <c r="C157" s="111" t="s">
        <v>0</v>
      </c>
      <c r="D157" s="111" t="s">
        <v>0</v>
      </c>
      <c r="E157" s="111" t="s">
        <v>0</v>
      </c>
      <c r="F157" s="111" t="s">
        <v>0</v>
      </c>
      <c r="G157" s="111" t="s">
        <v>0</v>
      </c>
      <c r="H157" s="111" t="s">
        <v>0</v>
      </c>
      <c r="I157" s="111" t="s">
        <v>0</v>
      </c>
      <c r="J157" s="111" t="s">
        <v>0</v>
      </c>
      <c r="K157" s="111" t="s">
        <v>0</v>
      </c>
      <c r="L157" s="111" t="s">
        <v>0</v>
      </c>
      <c r="M157" s="82">
        <f>M158+M159+M160</f>
        <v>8974616.8000000007</v>
      </c>
      <c r="N157" s="82">
        <f t="shared" ref="N157:O157" si="45">N158+N159+N160</f>
        <v>0</v>
      </c>
      <c r="O157" s="82">
        <f t="shared" si="45"/>
        <v>0</v>
      </c>
    </row>
    <row r="158" spans="1:15" s="59" customFormat="1" ht="47.25" x14ac:dyDescent="0.2">
      <c r="A158" s="26" t="s">
        <v>412</v>
      </c>
      <c r="B158" s="83" t="s">
        <v>25</v>
      </c>
      <c r="C158" s="83" t="s">
        <v>15</v>
      </c>
      <c r="D158" s="83" t="s">
        <v>366</v>
      </c>
      <c r="E158" s="83" t="s">
        <v>68</v>
      </c>
      <c r="F158" s="83" t="s">
        <v>71</v>
      </c>
      <c r="G158" s="83" t="s">
        <v>71</v>
      </c>
      <c r="H158" s="83" t="s">
        <v>365</v>
      </c>
      <c r="I158" s="83" t="s">
        <v>224</v>
      </c>
      <c r="J158" s="18" t="s">
        <v>624</v>
      </c>
      <c r="K158" s="17">
        <v>25</v>
      </c>
      <c r="L158" s="18" t="s">
        <v>49</v>
      </c>
      <c r="M158" s="84">
        <v>3339847.32</v>
      </c>
      <c r="N158" s="84">
        <v>0</v>
      </c>
      <c r="O158" s="84">
        <v>0</v>
      </c>
    </row>
    <row r="159" spans="1:15" s="59" customFormat="1" ht="47.25" x14ac:dyDescent="0.2">
      <c r="A159" s="26" t="s">
        <v>411</v>
      </c>
      <c r="B159" s="83" t="s">
        <v>25</v>
      </c>
      <c r="C159" s="83" t="s">
        <v>15</v>
      </c>
      <c r="D159" s="83" t="s">
        <v>366</v>
      </c>
      <c r="E159" s="83" t="s">
        <v>68</v>
      </c>
      <c r="F159" s="83" t="s">
        <v>71</v>
      </c>
      <c r="G159" s="83" t="s">
        <v>71</v>
      </c>
      <c r="H159" s="83" t="s">
        <v>365</v>
      </c>
      <c r="I159" s="83" t="s">
        <v>224</v>
      </c>
      <c r="J159" s="18" t="s">
        <v>246</v>
      </c>
      <c r="K159" s="17">
        <v>80</v>
      </c>
      <c r="L159" s="18" t="s">
        <v>49</v>
      </c>
      <c r="M159" s="84">
        <v>2324704.2599999998</v>
      </c>
      <c r="N159" s="84">
        <v>0</v>
      </c>
      <c r="O159" s="84">
        <v>0</v>
      </c>
    </row>
    <row r="160" spans="1:15" s="59" customFormat="1" ht="47.25" x14ac:dyDescent="0.2">
      <c r="A160" s="26" t="s">
        <v>410</v>
      </c>
      <c r="B160" s="83" t="s">
        <v>25</v>
      </c>
      <c r="C160" s="83" t="s">
        <v>15</v>
      </c>
      <c r="D160" s="83" t="s">
        <v>366</v>
      </c>
      <c r="E160" s="83" t="s">
        <v>68</v>
      </c>
      <c r="F160" s="83" t="s">
        <v>71</v>
      </c>
      <c r="G160" s="83" t="s">
        <v>71</v>
      </c>
      <c r="H160" s="83" t="s">
        <v>365</v>
      </c>
      <c r="I160" s="83" t="s">
        <v>224</v>
      </c>
      <c r="J160" s="18" t="s">
        <v>248</v>
      </c>
      <c r="K160" s="17">
        <v>6.5</v>
      </c>
      <c r="L160" s="18" t="s">
        <v>49</v>
      </c>
      <c r="M160" s="84">
        <v>3310065.22</v>
      </c>
      <c r="N160" s="84">
        <v>0</v>
      </c>
      <c r="O160" s="84">
        <v>0</v>
      </c>
    </row>
    <row r="161" spans="1:15" s="23" customFormat="1" ht="15.75" x14ac:dyDescent="0.2">
      <c r="A161" s="39" t="s">
        <v>286</v>
      </c>
      <c r="B161" s="111" t="s">
        <v>0</v>
      </c>
      <c r="C161" s="111" t="s">
        <v>0</v>
      </c>
      <c r="D161" s="111" t="s">
        <v>0</v>
      </c>
      <c r="E161" s="111" t="s">
        <v>0</v>
      </c>
      <c r="F161" s="111" t="s">
        <v>0</v>
      </c>
      <c r="G161" s="111" t="s">
        <v>0</v>
      </c>
      <c r="H161" s="111" t="s">
        <v>0</v>
      </c>
      <c r="I161" s="111" t="s">
        <v>0</v>
      </c>
      <c r="J161" s="111" t="s">
        <v>0</v>
      </c>
      <c r="K161" s="111" t="s">
        <v>0</v>
      </c>
      <c r="L161" s="111" t="s">
        <v>0</v>
      </c>
      <c r="M161" s="82">
        <f>M162+M163+M164</f>
        <v>0</v>
      </c>
      <c r="N161" s="82">
        <f t="shared" ref="N161:O161" si="46">N162+N163+N164</f>
        <v>7326000</v>
      </c>
      <c r="O161" s="82">
        <f t="shared" si="46"/>
        <v>0</v>
      </c>
    </row>
    <row r="162" spans="1:15" s="59" customFormat="1" ht="47.25" x14ac:dyDescent="0.2">
      <c r="A162" s="26" t="s">
        <v>493</v>
      </c>
      <c r="B162" s="83" t="s">
        <v>25</v>
      </c>
      <c r="C162" s="83" t="s">
        <v>15</v>
      </c>
      <c r="D162" s="83" t="s">
        <v>366</v>
      </c>
      <c r="E162" s="83" t="s">
        <v>68</v>
      </c>
      <c r="F162" s="83" t="s">
        <v>71</v>
      </c>
      <c r="G162" s="83" t="s">
        <v>71</v>
      </c>
      <c r="H162" s="83" t="s">
        <v>365</v>
      </c>
      <c r="I162" s="83" t="s">
        <v>224</v>
      </c>
      <c r="J162" s="18" t="s">
        <v>248</v>
      </c>
      <c r="K162" s="17">
        <v>2.1</v>
      </c>
      <c r="L162" s="18" t="s">
        <v>64</v>
      </c>
      <c r="M162" s="84">
        <v>0</v>
      </c>
      <c r="N162" s="84">
        <v>2475000</v>
      </c>
      <c r="O162" s="84">
        <v>0</v>
      </c>
    </row>
    <row r="163" spans="1:15" s="59" customFormat="1" ht="47.25" x14ac:dyDescent="0.2">
      <c r="A163" s="26" t="s">
        <v>492</v>
      </c>
      <c r="B163" s="83" t="s">
        <v>25</v>
      </c>
      <c r="C163" s="83" t="s">
        <v>15</v>
      </c>
      <c r="D163" s="83" t="s">
        <v>366</v>
      </c>
      <c r="E163" s="83" t="s">
        <v>68</v>
      </c>
      <c r="F163" s="83" t="s">
        <v>71</v>
      </c>
      <c r="G163" s="83" t="s">
        <v>71</v>
      </c>
      <c r="H163" s="83" t="s">
        <v>365</v>
      </c>
      <c r="I163" s="83" t="s">
        <v>224</v>
      </c>
      <c r="J163" s="18" t="s">
        <v>248</v>
      </c>
      <c r="K163" s="17">
        <v>1</v>
      </c>
      <c r="L163" s="18" t="s">
        <v>64</v>
      </c>
      <c r="M163" s="84">
        <v>0</v>
      </c>
      <c r="N163" s="84">
        <v>2376000</v>
      </c>
      <c r="O163" s="84">
        <v>0</v>
      </c>
    </row>
    <row r="164" spans="1:15" s="59" customFormat="1" ht="47.25" x14ac:dyDescent="0.2">
      <c r="A164" s="26" t="s">
        <v>491</v>
      </c>
      <c r="B164" s="83" t="s">
        <v>25</v>
      </c>
      <c r="C164" s="83" t="s">
        <v>15</v>
      </c>
      <c r="D164" s="83" t="s">
        <v>366</v>
      </c>
      <c r="E164" s="83" t="s">
        <v>68</v>
      </c>
      <c r="F164" s="83" t="s">
        <v>71</v>
      </c>
      <c r="G164" s="83" t="s">
        <v>71</v>
      </c>
      <c r="H164" s="83" t="s">
        <v>365</v>
      </c>
      <c r="I164" s="83" t="s">
        <v>224</v>
      </c>
      <c r="J164" s="18" t="s">
        <v>368</v>
      </c>
      <c r="K164" s="17">
        <v>1</v>
      </c>
      <c r="L164" s="18" t="s">
        <v>64</v>
      </c>
      <c r="M164" s="84">
        <v>0</v>
      </c>
      <c r="N164" s="84">
        <v>2475000</v>
      </c>
      <c r="O164" s="84">
        <v>0</v>
      </c>
    </row>
    <row r="165" spans="1:15" s="59" customFormat="1" ht="15.75" x14ac:dyDescent="0.2">
      <c r="A165" s="39" t="s">
        <v>273</v>
      </c>
      <c r="B165" s="111" t="s">
        <v>0</v>
      </c>
      <c r="C165" s="111" t="s">
        <v>0</v>
      </c>
      <c r="D165" s="111" t="s">
        <v>0</v>
      </c>
      <c r="E165" s="111" t="s">
        <v>0</v>
      </c>
      <c r="F165" s="111" t="s">
        <v>0</v>
      </c>
      <c r="G165" s="111" t="s">
        <v>0</v>
      </c>
      <c r="H165" s="111" t="s">
        <v>0</v>
      </c>
      <c r="I165" s="111" t="s">
        <v>0</v>
      </c>
      <c r="J165" s="111" t="s">
        <v>0</v>
      </c>
      <c r="K165" s="111" t="s">
        <v>0</v>
      </c>
      <c r="L165" s="111" t="s">
        <v>0</v>
      </c>
      <c r="M165" s="82">
        <f>M166+M167+M168+M169</f>
        <v>7353038.8399999999</v>
      </c>
      <c r="N165" s="82">
        <f t="shared" ref="N165:O165" si="47">N166+N167+N168+N169</f>
        <v>11206800</v>
      </c>
      <c r="O165" s="82">
        <f t="shared" si="47"/>
        <v>3465000</v>
      </c>
    </row>
    <row r="166" spans="1:15" s="59" customFormat="1" ht="47.25" x14ac:dyDescent="0.2">
      <c r="A166" s="26" t="s">
        <v>409</v>
      </c>
      <c r="B166" s="83" t="s">
        <v>25</v>
      </c>
      <c r="C166" s="83" t="s">
        <v>15</v>
      </c>
      <c r="D166" s="83" t="s">
        <v>366</v>
      </c>
      <c r="E166" s="83" t="s">
        <v>68</v>
      </c>
      <c r="F166" s="83" t="s">
        <v>71</v>
      </c>
      <c r="G166" s="83" t="s">
        <v>71</v>
      </c>
      <c r="H166" s="83" t="s">
        <v>365</v>
      </c>
      <c r="I166" s="83" t="s">
        <v>224</v>
      </c>
      <c r="J166" s="18" t="s">
        <v>248</v>
      </c>
      <c r="K166" s="17">
        <v>12.95</v>
      </c>
      <c r="L166" s="18" t="s">
        <v>49</v>
      </c>
      <c r="M166" s="84">
        <v>7353038.8399999999</v>
      </c>
      <c r="N166" s="84">
        <v>0</v>
      </c>
      <c r="O166" s="84">
        <v>0</v>
      </c>
    </row>
    <row r="167" spans="1:15" s="59" customFormat="1" ht="47.25" x14ac:dyDescent="0.2">
      <c r="A167" s="26" t="s">
        <v>408</v>
      </c>
      <c r="B167" s="83" t="s">
        <v>25</v>
      </c>
      <c r="C167" s="83" t="s">
        <v>15</v>
      </c>
      <c r="D167" s="83" t="s">
        <v>366</v>
      </c>
      <c r="E167" s="83" t="s">
        <v>68</v>
      </c>
      <c r="F167" s="83" t="s">
        <v>71</v>
      </c>
      <c r="G167" s="83" t="s">
        <v>71</v>
      </c>
      <c r="H167" s="83" t="s">
        <v>365</v>
      </c>
      <c r="I167" s="83" t="s">
        <v>224</v>
      </c>
      <c r="J167" s="18" t="s">
        <v>248</v>
      </c>
      <c r="K167" s="17">
        <v>2.1</v>
      </c>
      <c r="L167" s="18" t="s">
        <v>64</v>
      </c>
      <c r="M167" s="84">
        <v>0</v>
      </c>
      <c r="N167" s="84">
        <v>4672800</v>
      </c>
      <c r="O167" s="84">
        <v>0</v>
      </c>
    </row>
    <row r="168" spans="1:15" s="59" customFormat="1" ht="63" x14ac:dyDescent="0.2">
      <c r="A168" s="26" t="s">
        <v>407</v>
      </c>
      <c r="B168" s="83" t="s">
        <v>25</v>
      </c>
      <c r="C168" s="83" t="s">
        <v>15</v>
      </c>
      <c r="D168" s="83" t="s">
        <v>366</v>
      </c>
      <c r="E168" s="83" t="s">
        <v>68</v>
      </c>
      <c r="F168" s="83" t="s">
        <v>71</v>
      </c>
      <c r="G168" s="83" t="s">
        <v>71</v>
      </c>
      <c r="H168" s="83" t="s">
        <v>365</v>
      </c>
      <c r="I168" s="83" t="s">
        <v>224</v>
      </c>
      <c r="J168" s="18" t="s">
        <v>248</v>
      </c>
      <c r="K168" s="17">
        <v>4.0999999999999996</v>
      </c>
      <c r="L168" s="18" t="s">
        <v>64</v>
      </c>
      <c r="M168" s="84">
        <v>0</v>
      </c>
      <c r="N168" s="84">
        <v>6534000</v>
      </c>
      <c r="O168" s="84">
        <v>0</v>
      </c>
    </row>
    <row r="169" spans="1:15" s="59" customFormat="1" ht="63" x14ac:dyDescent="0.2">
      <c r="A169" s="26" t="s">
        <v>406</v>
      </c>
      <c r="B169" s="83" t="s">
        <v>25</v>
      </c>
      <c r="C169" s="83" t="s">
        <v>15</v>
      </c>
      <c r="D169" s="83" t="s">
        <v>366</v>
      </c>
      <c r="E169" s="83" t="s">
        <v>68</v>
      </c>
      <c r="F169" s="83" t="s">
        <v>71</v>
      </c>
      <c r="G169" s="83" t="s">
        <v>71</v>
      </c>
      <c r="H169" s="83" t="s">
        <v>365</v>
      </c>
      <c r="I169" s="83" t="s">
        <v>224</v>
      </c>
      <c r="J169" s="18" t="s">
        <v>248</v>
      </c>
      <c r="K169" s="17">
        <v>0.9</v>
      </c>
      <c r="L169" s="18" t="s">
        <v>93</v>
      </c>
      <c r="M169" s="84">
        <v>0</v>
      </c>
      <c r="N169" s="84">
        <v>0</v>
      </c>
      <c r="O169" s="84">
        <v>3465000</v>
      </c>
    </row>
    <row r="170" spans="1:15" s="59" customFormat="1" ht="15.75" x14ac:dyDescent="0.2">
      <c r="A170" s="39" t="s">
        <v>405</v>
      </c>
      <c r="B170" s="111" t="s">
        <v>0</v>
      </c>
      <c r="C170" s="111" t="s">
        <v>0</v>
      </c>
      <c r="D170" s="111" t="s">
        <v>0</v>
      </c>
      <c r="E170" s="111" t="s">
        <v>0</v>
      </c>
      <c r="F170" s="111" t="s">
        <v>0</v>
      </c>
      <c r="G170" s="111" t="s">
        <v>0</v>
      </c>
      <c r="H170" s="111" t="s">
        <v>0</v>
      </c>
      <c r="I170" s="111" t="s">
        <v>0</v>
      </c>
      <c r="J170" s="111" t="s">
        <v>0</v>
      </c>
      <c r="K170" s="111" t="s">
        <v>0</v>
      </c>
      <c r="L170" s="111" t="s">
        <v>0</v>
      </c>
      <c r="M170" s="82">
        <f>M171</f>
        <v>0</v>
      </c>
      <c r="N170" s="82">
        <f t="shared" ref="N170:O170" si="48">N171</f>
        <v>0</v>
      </c>
      <c r="O170" s="82">
        <f t="shared" si="48"/>
        <v>2970000</v>
      </c>
    </row>
    <row r="171" spans="1:15" s="59" customFormat="1" ht="47.25" x14ac:dyDescent="0.2">
      <c r="A171" s="26" t="s">
        <v>404</v>
      </c>
      <c r="B171" s="83" t="s">
        <v>25</v>
      </c>
      <c r="C171" s="83" t="s">
        <v>15</v>
      </c>
      <c r="D171" s="83" t="s">
        <v>366</v>
      </c>
      <c r="E171" s="83" t="s">
        <v>68</v>
      </c>
      <c r="F171" s="83" t="s">
        <v>71</v>
      </c>
      <c r="G171" s="83" t="s">
        <v>71</v>
      </c>
      <c r="H171" s="83" t="s">
        <v>365</v>
      </c>
      <c r="I171" s="83" t="s">
        <v>224</v>
      </c>
      <c r="J171" s="18" t="s">
        <v>368</v>
      </c>
      <c r="K171" s="17">
        <v>1</v>
      </c>
      <c r="L171" s="18" t="s">
        <v>93</v>
      </c>
      <c r="M171" s="84">
        <v>0</v>
      </c>
      <c r="N171" s="84">
        <v>0</v>
      </c>
      <c r="O171" s="84">
        <v>2970000</v>
      </c>
    </row>
    <row r="172" spans="1:15" s="59" customFormat="1" ht="15.75" x14ac:dyDescent="0.2">
      <c r="A172" s="39" t="s">
        <v>345</v>
      </c>
      <c r="B172" s="111" t="s">
        <v>0</v>
      </c>
      <c r="C172" s="111" t="s">
        <v>0</v>
      </c>
      <c r="D172" s="111" t="s">
        <v>0</v>
      </c>
      <c r="E172" s="111" t="s">
        <v>0</v>
      </c>
      <c r="F172" s="111" t="s">
        <v>0</v>
      </c>
      <c r="G172" s="111" t="s">
        <v>0</v>
      </c>
      <c r="H172" s="111" t="s">
        <v>0</v>
      </c>
      <c r="I172" s="111" t="s">
        <v>0</v>
      </c>
      <c r="J172" s="111" t="s">
        <v>0</v>
      </c>
      <c r="K172" s="111" t="s">
        <v>0</v>
      </c>
      <c r="L172" s="111" t="s">
        <v>0</v>
      </c>
      <c r="M172" s="82">
        <f>M173+M174+M175</f>
        <v>0</v>
      </c>
      <c r="N172" s="82">
        <f t="shared" ref="N172:O172" si="49">N173+N174+N175</f>
        <v>12226500</v>
      </c>
      <c r="O172" s="82">
        <f t="shared" si="49"/>
        <v>0</v>
      </c>
    </row>
    <row r="173" spans="1:15" s="59" customFormat="1" ht="47.25" x14ac:dyDescent="0.2">
      <c r="A173" s="26" t="s">
        <v>403</v>
      </c>
      <c r="B173" s="83" t="s">
        <v>25</v>
      </c>
      <c r="C173" s="83" t="s">
        <v>15</v>
      </c>
      <c r="D173" s="83" t="s">
        <v>366</v>
      </c>
      <c r="E173" s="83" t="s">
        <v>68</v>
      </c>
      <c r="F173" s="83" t="s">
        <v>71</v>
      </c>
      <c r="G173" s="83" t="s">
        <v>71</v>
      </c>
      <c r="H173" s="83" t="s">
        <v>365</v>
      </c>
      <c r="I173" s="83" t="s">
        <v>224</v>
      </c>
      <c r="J173" s="18" t="s">
        <v>248</v>
      </c>
      <c r="K173" s="17">
        <v>4.12</v>
      </c>
      <c r="L173" s="18" t="s">
        <v>64</v>
      </c>
      <c r="M173" s="84">
        <v>0</v>
      </c>
      <c r="N173" s="84">
        <v>5346000</v>
      </c>
      <c r="O173" s="84">
        <v>0</v>
      </c>
    </row>
    <row r="174" spans="1:15" s="59" customFormat="1" ht="47.25" x14ac:dyDescent="0.2">
      <c r="A174" s="26" t="s">
        <v>402</v>
      </c>
      <c r="B174" s="83" t="s">
        <v>25</v>
      </c>
      <c r="C174" s="83" t="s">
        <v>15</v>
      </c>
      <c r="D174" s="83" t="s">
        <v>366</v>
      </c>
      <c r="E174" s="83" t="s">
        <v>68</v>
      </c>
      <c r="F174" s="83" t="s">
        <v>71</v>
      </c>
      <c r="G174" s="83" t="s">
        <v>71</v>
      </c>
      <c r="H174" s="83" t="s">
        <v>365</v>
      </c>
      <c r="I174" s="83" t="s">
        <v>224</v>
      </c>
      <c r="J174" s="18" t="s">
        <v>248</v>
      </c>
      <c r="K174" s="17">
        <v>0.46</v>
      </c>
      <c r="L174" s="18" t="s">
        <v>64</v>
      </c>
      <c r="M174" s="84">
        <v>0</v>
      </c>
      <c r="N174" s="84">
        <v>2772000</v>
      </c>
      <c r="O174" s="84">
        <v>0</v>
      </c>
    </row>
    <row r="175" spans="1:15" s="59" customFormat="1" ht="47.25" x14ac:dyDescent="0.2">
      <c r="A175" s="26" t="s">
        <v>401</v>
      </c>
      <c r="B175" s="83" t="s">
        <v>25</v>
      </c>
      <c r="C175" s="83" t="s">
        <v>15</v>
      </c>
      <c r="D175" s="83" t="s">
        <v>366</v>
      </c>
      <c r="E175" s="83" t="s">
        <v>68</v>
      </c>
      <c r="F175" s="83" t="s">
        <v>71</v>
      </c>
      <c r="G175" s="83" t="s">
        <v>71</v>
      </c>
      <c r="H175" s="83" t="s">
        <v>365</v>
      </c>
      <c r="I175" s="83" t="s">
        <v>224</v>
      </c>
      <c r="J175" s="18" t="s">
        <v>246</v>
      </c>
      <c r="K175" s="17">
        <v>4050</v>
      </c>
      <c r="L175" s="18" t="s">
        <v>64</v>
      </c>
      <c r="M175" s="84">
        <v>0</v>
      </c>
      <c r="N175" s="84">
        <v>4108500</v>
      </c>
      <c r="O175" s="84">
        <v>0</v>
      </c>
    </row>
    <row r="176" spans="1:15" s="59" customFormat="1" ht="15.75" x14ac:dyDescent="0.2">
      <c r="A176" s="39" t="s">
        <v>271</v>
      </c>
      <c r="B176" s="111" t="s">
        <v>0</v>
      </c>
      <c r="C176" s="111" t="s">
        <v>0</v>
      </c>
      <c r="D176" s="111" t="s">
        <v>0</v>
      </c>
      <c r="E176" s="111" t="s">
        <v>0</v>
      </c>
      <c r="F176" s="111" t="s">
        <v>0</v>
      </c>
      <c r="G176" s="111" t="s">
        <v>0</v>
      </c>
      <c r="H176" s="111" t="s">
        <v>0</v>
      </c>
      <c r="I176" s="111" t="s">
        <v>0</v>
      </c>
      <c r="J176" s="111" t="s">
        <v>0</v>
      </c>
      <c r="K176" s="111" t="s">
        <v>0</v>
      </c>
      <c r="L176" s="111" t="s">
        <v>0</v>
      </c>
      <c r="M176" s="82">
        <f>M177+M178+M179+M180+M181+M182+M183</f>
        <v>37845188.799999997</v>
      </c>
      <c r="N176" s="82">
        <f t="shared" ref="N176:O176" si="50">N177+N178+N179+N180+N181+N182+N183</f>
        <v>40716924.359999999</v>
      </c>
      <c r="O176" s="82">
        <f t="shared" si="50"/>
        <v>14850000</v>
      </c>
    </row>
    <row r="177" spans="1:15" s="59" customFormat="1" ht="47.25" x14ac:dyDescent="0.2">
      <c r="A177" s="26" t="s">
        <v>400</v>
      </c>
      <c r="B177" s="83" t="s">
        <v>25</v>
      </c>
      <c r="C177" s="83" t="s">
        <v>15</v>
      </c>
      <c r="D177" s="83" t="s">
        <v>366</v>
      </c>
      <c r="E177" s="83" t="s">
        <v>68</v>
      </c>
      <c r="F177" s="83" t="s">
        <v>71</v>
      </c>
      <c r="G177" s="83" t="s">
        <v>71</v>
      </c>
      <c r="H177" s="83" t="s">
        <v>365</v>
      </c>
      <c r="I177" s="83" t="s">
        <v>224</v>
      </c>
      <c r="J177" s="18" t="s">
        <v>248</v>
      </c>
      <c r="K177" s="17">
        <v>17.899999999999999</v>
      </c>
      <c r="L177" s="18" t="s">
        <v>49</v>
      </c>
      <c r="M177" s="84">
        <v>20550223.129999999</v>
      </c>
      <c r="N177" s="84">
        <v>0</v>
      </c>
      <c r="O177" s="84">
        <v>0</v>
      </c>
    </row>
    <row r="178" spans="1:15" s="59" customFormat="1" ht="47.25" x14ac:dyDescent="0.2">
      <c r="A178" s="26" t="s">
        <v>399</v>
      </c>
      <c r="B178" s="83" t="s">
        <v>25</v>
      </c>
      <c r="C178" s="83" t="s">
        <v>15</v>
      </c>
      <c r="D178" s="83" t="s">
        <v>366</v>
      </c>
      <c r="E178" s="83" t="s">
        <v>68</v>
      </c>
      <c r="F178" s="83" t="s">
        <v>71</v>
      </c>
      <c r="G178" s="83" t="s">
        <v>71</v>
      </c>
      <c r="H178" s="83" t="s">
        <v>365</v>
      </c>
      <c r="I178" s="83" t="s">
        <v>224</v>
      </c>
      <c r="J178" s="18" t="s">
        <v>248</v>
      </c>
      <c r="K178" s="17">
        <v>18</v>
      </c>
      <c r="L178" s="18" t="s">
        <v>49</v>
      </c>
      <c r="M178" s="84">
        <v>0</v>
      </c>
      <c r="N178" s="84">
        <v>20916924.359999999</v>
      </c>
      <c r="O178" s="84">
        <v>0</v>
      </c>
    </row>
    <row r="179" spans="1:15" s="59" customFormat="1" ht="47.25" x14ac:dyDescent="0.2">
      <c r="A179" s="26" t="s">
        <v>398</v>
      </c>
      <c r="B179" s="83" t="s">
        <v>25</v>
      </c>
      <c r="C179" s="83" t="s">
        <v>15</v>
      </c>
      <c r="D179" s="83" t="s">
        <v>366</v>
      </c>
      <c r="E179" s="83" t="s">
        <v>68</v>
      </c>
      <c r="F179" s="83" t="s">
        <v>71</v>
      </c>
      <c r="G179" s="83" t="s">
        <v>71</v>
      </c>
      <c r="H179" s="83" t="s">
        <v>365</v>
      </c>
      <c r="I179" s="83" t="s">
        <v>224</v>
      </c>
      <c r="J179" s="18" t="s">
        <v>246</v>
      </c>
      <c r="K179" s="17">
        <v>5182</v>
      </c>
      <c r="L179" s="18" t="s">
        <v>49</v>
      </c>
      <c r="M179" s="84">
        <v>17294965.670000002</v>
      </c>
      <c r="N179" s="84">
        <v>0</v>
      </c>
      <c r="O179" s="84">
        <v>0</v>
      </c>
    </row>
    <row r="180" spans="1:15" s="59" customFormat="1" ht="47.25" x14ac:dyDescent="0.2">
      <c r="A180" s="26" t="s">
        <v>397</v>
      </c>
      <c r="B180" s="83" t="s">
        <v>25</v>
      </c>
      <c r="C180" s="83" t="s">
        <v>15</v>
      </c>
      <c r="D180" s="83" t="s">
        <v>366</v>
      </c>
      <c r="E180" s="83" t="s">
        <v>68</v>
      </c>
      <c r="F180" s="83" t="s">
        <v>71</v>
      </c>
      <c r="G180" s="83" t="s">
        <v>71</v>
      </c>
      <c r="H180" s="83" t="s">
        <v>365</v>
      </c>
      <c r="I180" s="83" t="s">
        <v>224</v>
      </c>
      <c r="J180" s="18" t="s">
        <v>246</v>
      </c>
      <c r="K180" s="17">
        <v>1600</v>
      </c>
      <c r="L180" s="18" t="s">
        <v>64</v>
      </c>
      <c r="M180" s="84">
        <v>0</v>
      </c>
      <c r="N180" s="84">
        <v>7920000</v>
      </c>
      <c r="O180" s="84">
        <v>0</v>
      </c>
    </row>
    <row r="181" spans="1:15" s="59" customFormat="1" ht="47.25" x14ac:dyDescent="0.2">
      <c r="A181" s="26" t="s">
        <v>396</v>
      </c>
      <c r="B181" s="83" t="s">
        <v>25</v>
      </c>
      <c r="C181" s="83" t="s">
        <v>15</v>
      </c>
      <c r="D181" s="83" t="s">
        <v>366</v>
      </c>
      <c r="E181" s="83" t="s">
        <v>68</v>
      </c>
      <c r="F181" s="83" t="s">
        <v>71</v>
      </c>
      <c r="G181" s="83" t="s">
        <v>71</v>
      </c>
      <c r="H181" s="83" t="s">
        <v>365</v>
      </c>
      <c r="I181" s="83" t="s">
        <v>224</v>
      </c>
      <c r="J181" s="18" t="s">
        <v>246</v>
      </c>
      <c r="K181" s="17">
        <v>6000</v>
      </c>
      <c r="L181" s="18" t="s">
        <v>64</v>
      </c>
      <c r="M181" s="84">
        <v>0</v>
      </c>
      <c r="N181" s="84">
        <v>11880000</v>
      </c>
      <c r="O181" s="84">
        <v>0</v>
      </c>
    </row>
    <row r="182" spans="1:15" s="59" customFormat="1" ht="47.25" x14ac:dyDescent="0.2">
      <c r="A182" s="26" t="s">
        <v>395</v>
      </c>
      <c r="B182" s="83" t="s">
        <v>25</v>
      </c>
      <c r="C182" s="83" t="s">
        <v>15</v>
      </c>
      <c r="D182" s="83" t="s">
        <v>366</v>
      </c>
      <c r="E182" s="83" t="s">
        <v>68</v>
      </c>
      <c r="F182" s="83" t="s">
        <v>71</v>
      </c>
      <c r="G182" s="83" t="s">
        <v>71</v>
      </c>
      <c r="H182" s="83" t="s">
        <v>365</v>
      </c>
      <c r="I182" s="83" t="s">
        <v>224</v>
      </c>
      <c r="J182" s="18" t="s">
        <v>246</v>
      </c>
      <c r="K182" s="17">
        <v>5000</v>
      </c>
      <c r="L182" s="18" t="s">
        <v>93</v>
      </c>
      <c r="M182" s="84">
        <v>0</v>
      </c>
      <c r="N182" s="84">
        <v>0</v>
      </c>
      <c r="O182" s="84">
        <v>7920000</v>
      </c>
    </row>
    <row r="183" spans="1:15" s="59" customFormat="1" ht="47.25" x14ac:dyDescent="0.2">
      <c r="A183" s="26" t="s">
        <v>394</v>
      </c>
      <c r="B183" s="83" t="s">
        <v>25</v>
      </c>
      <c r="C183" s="83" t="s">
        <v>15</v>
      </c>
      <c r="D183" s="83" t="s">
        <v>366</v>
      </c>
      <c r="E183" s="83" t="s">
        <v>68</v>
      </c>
      <c r="F183" s="83" t="s">
        <v>71</v>
      </c>
      <c r="G183" s="83" t="s">
        <v>71</v>
      </c>
      <c r="H183" s="83" t="s">
        <v>365</v>
      </c>
      <c r="I183" s="83" t="s">
        <v>224</v>
      </c>
      <c r="J183" s="18" t="s">
        <v>248</v>
      </c>
      <c r="K183" s="17">
        <v>8</v>
      </c>
      <c r="L183" s="18" t="s">
        <v>93</v>
      </c>
      <c r="M183" s="84">
        <v>0</v>
      </c>
      <c r="N183" s="84">
        <v>0</v>
      </c>
      <c r="O183" s="84">
        <v>6930000</v>
      </c>
    </row>
    <row r="184" spans="1:15" s="59" customFormat="1" ht="47.25" x14ac:dyDescent="0.2">
      <c r="A184" s="39" t="s">
        <v>393</v>
      </c>
      <c r="B184" s="111" t="s">
        <v>0</v>
      </c>
      <c r="C184" s="111" t="s">
        <v>0</v>
      </c>
      <c r="D184" s="111" t="s">
        <v>0</v>
      </c>
      <c r="E184" s="111" t="s">
        <v>0</v>
      </c>
      <c r="F184" s="111" t="s">
        <v>0</v>
      </c>
      <c r="G184" s="111" t="s">
        <v>0</v>
      </c>
      <c r="H184" s="111" t="s">
        <v>0</v>
      </c>
      <c r="I184" s="111" t="s">
        <v>0</v>
      </c>
      <c r="J184" s="111" t="s">
        <v>0</v>
      </c>
      <c r="K184" s="111" t="s">
        <v>0</v>
      </c>
      <c r="L184" s="111" t="s">
        <v>0</v>
      </c>
      <c r="M184" s="82">
        <f>M185</f>
        <v>0</v>
      </c>
      <c r="N184" s="82">
        <f t="shared" ref="N184:O184" si="51">N185</f>
        <v>34350746.299999997</v>
      </c>
      <c r="O184" s="82">
        <f t="shared" si="51"/>
        <v>0</v>
      </c>
    </row>
    <row r="185" spans="1:15" s="59" customFormat="1" ht="63" x14ac:dyDescent="0.2">
      <c r="A185" s="26" t="s">
        <v>392</v>
      </c>
      <c r="B185" s="83" t="s">
        <v>25</v>
      </c>
      <c r="C185" s="83" t="s">
        <v>15</v>
      </c>
      <c r="D185" s="83" t="s">
        <v>366</v>
      </c>
      <c r="E185" s="83" t="s">
        <v>68</v>
      </c>
      <c r="F185" s="83" t="s">
        <v>71</v>
      </c>
      <c r="G185" s="83" t="s">
        <v>71</v>
      </c>
      <c r="H185" s="83" t="s">
        <v>365</v>
      </c>
      <c r="I185" s="83" t="s">
        <v>224</v>
      </c>
      <c r="J185" s="18" t="s">
        <v>248</v>
      </c>
      <c r="K185" s="17">
        <v>12</v>
      </c>
      <c r="L185" s="18" t="s">
        <v>64</v>
      </c>
      <c r="M185" s="84">
        <v>0</v>
      </c>
      <c r="N185" s="84">
        <v>34350746.299999997</v>
      </c>
      <c r="O185" s="84">
        <v>0</v>
      </c>
    </row>
    <row r="186" spans="1:15" s="59" customFormat="1" ht="31.5" x14ac:dyDescent="0.2">
      <c r="A186" s="39" t="s">
        <v>391</v>
      </c>
      <c r="B186" s="111" t="s">
        <v>0</v>
      </c>
      <c r="C186" s="111" t="s">
        <v>0</v>
      </c>
      <c r="D186" s="111" t="s">
        <v>0</v>
      </c>
      <c r="E186" s="111" t="s">
        <v>0</v>
      </c>
      <c r="F186" s="111" t="s">
        <v>0</v>
      </c>
      <c r="G186" s="111" t="s">
        <v>0</v>
      </c>
      <c r="H186" s="111" t="s">
        <v>0</v>
      </c>
      <c r="I186" s="111" t="s">
        <v>0</v>
      </c>
      <c r="J186" s="111" t="s">
        <v>0</v>
      </c>
      <c r="K186" s="111" t="s">
        <v>0</v>
      </c>
      <c r="L186" s="111" t="s">
        <v>0</v>
      </c>
      <c r="M186" s="82">
        <f>M187</f>
        <v>0</v>
      </c>
      <c r="N186" s="82">
        <f t="shared" ref="N186:O186" si="52">N187</f>
        <v>7920000</v>
      </c>
      <c r="O186" s="82">
        <f t="shared" si="52"/>
        <v>0</v>
      </c>
    </row>
    <row r="187" spans="1:15" s="59" customFormat="1" ht="47.25" x14ac:dyDescent="0.2">
      <c r="A187" s="26" t="s">
        <v>390</v>
      </c>
      <c r="B187" s="83" t="s">
        <v>25</v>
      </c>
      <c r="C187" s="83" t="s">
        <v>15</v>
      </c>
      <c r="D187" s="83" t="s">
        <v>366</v>
      </c>
      <c r="E187" s="83" t="s">
        <v>68</v>
      </c>
      <c r="F187" s="83" t="s">
        <v>71</v>
      </c>
      <c r="G187" s="83" t="s">
        <v>71</v>
      </c>
      <c r="H187" s="83" t="s">
        <v>365</v>
      </c>
      <c r="I187" s="83" t="s">
        <v>224</v>
      </c>
      <c r="J187" s="18" t="s">
        <v>248</v>
      </c>
      <c r="K187" s="17">
        <v>16</v>
      </c>
      <c r="L187" s="18" t="s">
        <v>64</v>
      </c>
      <c r="M187" s="84">
        <v>0</v>
      </c>
      <c r="N187" s="84">
        <v>7920000</v>
      </c>
      <c r="O187" s="84">
        <v>0</v>
      </c>
    </row>
    <row r="188" spans="1:15" s="59" customFormat="1" ht="47.25" x14ac:dyDescent="0.2">
      <c r="A188" s="39" t="s">
        <v>343</v>
      </c>
      <c r="B188" s="111" t="s">
        <v>0</v>
      </c>
      <c r="C188" s="111" t="s">
        <v>0</v>
      </c>
      <c r="D188" s="111" t="s">
        <v>0</v>
      </c>
      <c r="E188" s="111" t="s">
        <v>0</v>
      </c>
      <c r="F188" s="111" t="s">
        <v>0</v>
      </c>
      <c r="G188" s="111" t="s">
        <v>0</v>
      </c>
      <c r="H188" s="111" t="s">
        <v>0</v>
      </c>
      <c r="I188" s="111" t="s">
        <v>0</v>
      </c>
      <c r="J188" s="111" t="s">
        <v>0</v>
      </c>
      <c r="K188" s="111" t="s">
        <v>0</v>
      </c>
      <c r="L188" s="111" t="s">
        <v>0</v>
      </c>
      <c r="M188" s="82">
        <f>M189+M190</f>
        <v>0</v>
      </c>
      <c r="N188" s="82">
        <f t="shared" ref="N188:O188" si="53">N189+N190</f>
        <v>49750000</v>
      </c>
      <c r="O188" s="82">
        <f t="shared" si="53"/>
        <v>0</v>
      </c>
    </row>
    <row r="189" spans="1:15" s="59" customFormat="1" ht="47.25" x14ac:dyDescent="0.2">
      <c r="A189" s="26" t="s">
        <v>389</v>
      </c>
      <c r="B189" s="83" t="s">
        <v>25</v>
      </c>
      <c r="C189" s="83" t="s">
        <v>15</v>
      </c>
      <c r="D189" s="83" t="s">
        <v>366</v>
      </c>
      <c r="E189" s="83" t="s">
        <v>68</v>
      </c>
      <c r="F189" s="83" t="s">
        <v>71</v>
      </c>
      <c r="G189" s="83" t="s">
        <v>71</v>
      </c>
      <c r="H189" s="83" t="s">
        <v>365</v>
      </c>
      <c r="I189" s="83" t="s">
        <v>224</v>
      </c>
      <c r="J189" s="18" t="s">
        <v>368</v>
      </c>
      <c r="K189" s="17">
        <v>1</v>
      </c>
      <c r="L189" s="18" t="s">
        <v>64</v>
      </c>
      <c r="M189" s="84">
        <v>0</v>
      </c>
      <c r="N189" s="84">
        <v>24750000</v>
      </c>
      <c r="O189" s="84">
        <v>0</v>
      </c>
    </row>
    <row r="190" spans="1:15" s="59" customFormat="1" ht="47.25" x14ac:dyDescent="0.2">
      <c r="A190" s="26" t="s">
        <v>388</v>
      </c>
      <c r="B190" s="83" t="s">
        <v>25</v>
      </c>
      <c r="C190" s="83" t="s">
        <v>15</v>
      </c>
      <c r="D190" s="83" t="s">
        <v>366</v>
      </c>
      <c r="E190" s="83" t="s">
        <v>68</v>
      </c>
      <c r="F190" s="83" t="s">
        <v>71</v>
      </c>
      <c r="G190" s="83" t="s">
        <v>71</v>
      </c>
      <c r="H190" s="83" t="s">
        <v>365</v>
      </c>
      <c r="I190" s="83" t="s">
        <v>224</v>
      </c>
      <c r="J190" s="18" t="s">
        <v>368</v>
      </c>
      <c r="K190" s="17">
        <v>4</v>
      </c>
      <c r="L190" s="18" t="s">
        <v>64</v>
      </c>
      <c r="M190" s="84">
        <v>0</v>
      </c>
      <c r="N190" s="84">
        <v>25000000</v>
      </c>
      <c r="O190" s="84">
        <v>0</v>
      </c>
    </row>
    <row r="191" spans="1:15" s="59" customFormat="1" ht="47.25" x14ac:dyDescent="0.2">
      <c r="A191" s="39" t="s">
        <v>387</v>
      </c>
      <c r="B191" s="111" t="s">
        <v>0</v>
      </c>
      <c r="C191" s="111" t="s">
        <v>0</v>
      </c>
      <c r="D191" s="111" t="s">
        <v>0</v>
      </c>
      <c r="E191" s="111" t="s">
        <v>0</v>
      </c>
      <c r="F191" s="111" t="s">
        <v>0</v>
      </c>
      <c r="G191" s="111" t="s">
        <v>0</v>
      </c>
      <c r="H191" s="111" t="s">
        <v>0</v>
      </c>
      <c r="I191" s="111" t="s">
        <v>0</v>
      </c>
      <c r="J191" s="111" t="s">
        <v>0</v>
      </c>
      <c r="K191" s="111" t="s">
        <v>0</v>
      </c>
      <c r="L191" s="111" t="s">
        <v>0</v>
      </c>
      <c r="M191" s="82">
        <f>M192+M193</f>
        <v>19688583.02</v>
      </c>
      <c r="N191" s="82">
        <f t="shared" ref="N191:O191" si="54">N192+N193</f>
        <v>11880000</v>
      </c>
      <c r="O191" s="82">
        <f t="shared" si="54"/>
        <v>0</v>
      </c>
    </row>
    <row r="192" spans="1:15" s="59" customFormat="1" ht="47.25" x14ac:dyDescent="0.2">
      <c r="A192" s="26" t="s">
        <v>386</v>
      </c>
      <c r="B192" s="83" t="s">
        <v>25</v>
      </c>
      <c r="C192" s="83" t="s">
        <v>15</v>
      </c>
      <c r="D192" s="83" t="s">
        <v>366</v>
      </c>
      <c r="E192" s="83" t="s">
        <v>68</v>
      </c>
      <c r="F192" s="83" t="s">
        <v>71</v>
      </c>
      <c r="G192" s="83" t="s">
        <v>71</v>
      </c>
      <c r="H192" s="83" t="s">
        <v>365</v>
      </c>
      <c r="I192" s="83" t="s">
        <v>224</v>
      </c>
      <c r="J192" s="18" t="s">
        <v>246</v>
      </c>
      <c r="K192" s="17">
        <v>8329</v>
      </c>
      <c r="L192" s="18" t="s">
        <v>49</v>
      </c>
      <c r="M192" s="84">
        <v>19688583.02</v>
      </c>
      <c r="N192" s="84">
        <v>0</v>
      </c>
      <c r="O192" s="84">
        <v>0</v>
      </c>
    </row>
    <row r="193" spans="1:15" s="59" customFormat="1" ht="47.25" x14ac:dyDescent="0.2">
      <c r="A193" s="26" t="s">
        <v>385</v>
      </c>
      <c r="B193" s="83" t="s">
        <v>25</v>
      </c>
      <c r="C193" s="83" t="s">
        <v>15</v>
      </c>
      <c r="D193" s="83" t="s">
        <v>366</v>
      </c>
      <c r="E193" s="83" t="s">
        <v>68</v>
      </c>
      <c r="F193" s="83" t="s">
        <v>71</v>
      </c>
      <c r="G193" s="83" t="s">
        <v>71</v>
      </c>
      <c r="H193" s="83" t="s">
        <v>365</v>
      </c>
      <c r="I193" s="83" t="s">
        <v>224</v>
      </c>
      <c r="J193" s="18" t="s">
        <v>246</v>
      </c>
      <c r="K193" s="17">
        <v>9000</v>
      </c>
      <c r="L193" s="18" t="s">
        <v>64</v>
      </c>
      <c r="M193" s="84">
        <v>0</v>
      </c>
      <c r="N193" s="84">
        <v>11880000</v>
      </c>
      <c r="O193" s="84">
        <v>0</v>
      </c>
    </row>
    <row r="194" spans="1:15" s="59" customFormat="1" ht="31.5" x14ac:dyDescent="0.2">
      <c r="A194" s="39" t="s">
        <v>384</v>
      </c>
      <c r="B194" s="111" t="s">
        <v>0</v>
      </c>
      <c r="C194" s="111" t="s">
        <v>0</v>
      </c>
      <c r="D194" s="111" t="s">
        <v>0</v>
      </c>
      <c r="E194" s="111" t="s">
        <v>0</v>
      </c>
      <c r="F194" s="111" t="s">
        <v>0</v>
      </c>
      <c r="G194" s="111" t="s">
        <v>0</v>
      </c>
      <c r="H194" s="111" t="s">
        <v>0</v>
      </c>
      <c r="I194" s="111" t="s">
        <v>0</v>
      </c>
      <c r="J194" s="111" t="s">
        <v>0</v>
      </c>
      <c r="K194" s="111" t="s">
        <v>0</v>
      </c>
      <c r="L194" s="111" t="s">
        <v>0</v>
      </c>
      <c r="M194" s="82">
        <f>M195</f>
        <v>22209049.52</v>
      </c>
      <c r="N194" s="82">
        <f t="shared" ref="N194:O194" si="55">N195</f>
        <v>0</v>
      </c>
      <c r="O194" s="82">
        <f t="shared" si="55"/>
        <v>0</v>
      </c>
    </row>
    <row r="195" spans="1:15" s="59" customFormat="1" ht="47.25" x14ac:dyDescent="0.2">
      <c r="A195" s="26" t="s">
        <v>383</v>
      </c>
      <c r="B195" s="83" t="s">
        <v>25</v>
      </c>
      <c r="C195" s="83" t="s">
        <v>15</v>
      </c>
      <c r="D195" s="83" t="s">
        <v>366</v>
      </c>
      <c r="E195" s="83" t="s">
        <v>68</v>
      </c>
      <c r="F195" s="83" t="s">
        <v>71</v>
      </c>
      <c r="G195" s="83" t="s">
        <v>71</v>
      </c>
      <c r="H195" s="83" t="s">
        <v>365</v>
      </c>
      <c r="I195" s="83" t="s">
        <v>224</v>
      </c>
      <c r="J195" s="18" t="s">
        <v>248</v>
      </c>
      <c r="K195" s="17">
        <v>65</v>
      </c>
      <c r="L195" s="18" t="s">
        <v>49</v>
      </c>
      <c r="M195" s="84">
        <v>22209049.52</v>
      </c>
      <c r="N195" s="84">
        <v>0</v>
      </c>
      <c r="O195" s="84">
        <v>0</v>
      </c>
    </row>
    <row r="196" spans="1:15" s="59" customFormat="1" ht="47.25" x14ac:dyDescent="0.2">
      <c r="A196" s="39" t="s">
        <v>382</v>
      </c>
      <c r="B196" s="111" t="s">
        <v>0</v>
      </c>
      <c r="C196" s="111" t="s">
        <v>0</v>
      </c>
      <c r="D196" s="111" t="s">
        <v>0</v>
      </c>
      <c r="E196" s="111" t="s">
        <v>0</v>
      </c>
      <c r="F196" s="111" t="s">
        <v>0</v>
      </c>
      <c r="G196" s="111" t="s">
        <v>0</v>
      </c>
      <c r="H196" s="111" t="s">
        <v>0</v>
      </c>
      <c r="I196" s="111" t="s">
        <v>0</v>
      </c>
      <c r="J196" s="111" t="s">
        <v>0</v>
      </c>
      <c r="K196" s="111" t="s">
        <v>0</v>
      </c>
      <c r="L196" s="111" t="s">
        <v>0</v>
      </c>
      <c r="M196" s="82">
        <f>M197</f>
        <v>0</v>
      </c>
      <c r="N196" s="82">
        <f t="shared" ref="N196:O196" si="56">N197</f>
        <v>26419005.48</v>
      </c>
      <c r="O196" s="82">
        <f t="shared" si="56"/>
        <v>0</v>
      </c>
    </row>
    <row r="197" spans="1:15" s="59" customFormat="1" ht="47.25" x14ac:dyDescent="0.2">
      <c r="A197" s="26" t="s">
        <v>381</v>
      </c>
      <c r="B197" s="83" t="s">
        <v>25</v>
      </c>
      <c r="C197" s="83" t="s">
        <v>15</v>
      </c>
      <c r="D197" s="83" t="s">
        <v>366</v>
      </c>
      <c r="E197" s="83" t="s">
        <v>68</v>
      </c>
      <c r="F197" s="83" t="s">
        <v>71</v>
      </c>
      <c r="G197" s="83" t="s">
        <v>71</v>
      </c>
      <c r="H197" s="83" t="s">
        <v>365</v>
      </c>
      <c r="I197" s="83" t="s">
        <v>224</v>
      </c>
      <c r="J197" s="18" t="s">
        <v>368</v>
      </c>
      <c r="K197" s="17">
        <v>1</v>
      </c>
      <c r="L197" s="18" t="s">
        <v>49</v>
      </c>
      <c r="M197" s="84">
        <v>0</v>
      </c>
      <c r="N197" s="84">
        <v>26419005.48</v>
      </c>
      <c r="O197" s="84">
        <v>0</v>
      </c>
    </row>
    <row r="198" spans="1:15" s="59" customFormat="1" ht="31.5" x14ac:dyDescent="0.2">
      <c r="A198" s="39" t="s">
        <v>232</v>
      </c>
      <c r="B198" s="111" t="s">
        <v>0</v>
      </c>
      <c r="C198" s="111" t="s">
        <v>0</v>
      </c>
      <c r="D198" s="111" t="s">
        <v>0</v>
      </c>
      <c r="E198" s="111" t="s">
        <v>0</v>
      </c>
      <c r="F198" s="111" t="s">
        <v>0</v>
      </c>
      <c r="G198" s="111" t="s">
        <v>0</v>
      </c>
      <c r="H198" s="111" t="s">
        <v>0</v>
      </c>
      <c r="I198" s="111" t="s">
        <v>0</v>
      </c>
      <c r="J198" s="111" t="s">
        <v>0</v>
      </c>
      <c r="K198" s="111" t="s">
        <v>0</v>
      </c>
      <c r="L198" s="111" t="s">
        <v>0</v>
      </c>
      <c r="M198" s="82">
        <f>M199</f>
        <v>21250280</v>
      </c>
      <c r="N198" s="82">
        <f t="shared" ref="N198:O198" si="57">N199</f>
        <v>11530454.73</v>
      </c>
      <c r="O198" s="82">
        <f t="shared" si="57"/>
        <v>0</v>
      </c>
    </row>
    <row r="199" spans="1:15" s="59" customFormat="1" ht="47.25" x14ac:dyDescent="0.2">
      <c r="A199" s="26" t="s">
        <v>380</v>
      </c>
      <c r="B199" s="83" t="s">
        <v>25</v>
      </c>
      <c r="C199" s="83" t="s">
        <v>15</v>
      </c>
      <c r="D199" s="83" t="s">
        <v>366</v>
      </c>
      <c r="E199" s="83" t="s">
        <v>68</v>
      </c>
      <c r="F199" s="83" t="s">
        <v>71</v>
      </c>
      <c r="G199" s="83" t="s">
        <v>71</v>
      </c>
      <c r="H199" s="83" t="s">
        <v>365</v>
      </c>
      <c r="I199" s="83" t="s">
        <v>224</v>
      </c>
      <c r="J199" s="18" t="s">
        <v>246</v>
      </c>
      <c r="K199" s="17">
        <v>6703</v>
      </c>
      <c r="L199" s="18" t="s">
        <v>64</v>
      </c>
      <c r="M199" s="84">
        <v>21250280</v>
      </c>
      <c r="N199" s="84">
        <v>11530454.73</v>
      </c>
      <c r="O199" s="84">
        <v>0</v>
      </c>
    </row>
    <row r="200" spans="1:15" s="59" customFormat="1" ht="47.25" x14ac:dyDescent="0.2">
      <c r="A200" s="39" t="s">
        <v>379</v>
      </c>
      <c r="B200" s="111" t="s">
        <v>0</v>
      </c>
      <c r="C200" s="111" t="s">
        <v>0</v>
      </c>
      <c r="D200" s="111" t="s">
        <v>0</v>
      </c>
      <c r="E200" s="111" t="s">
        <v>0</v>
      </c>
      <c r="F200" s="111" t="s">
        <v>0</v>
      </c>
      <c r="G200" s="111" t="s">
        <v>0</v>
      </c>
      <c r="H200" s="111" t="s">
        <v>0</v>
      </c>
      <c r="I200" s="111" t="s">
        <v>0</v>
      </c>
      <c r="J200" s="111" t="s">
        <v>0</v>
      </c>
      <c r="K200" s="111" t="s">
        <v>0</v>
      </c>
      <c r="L200" s="111" t="s">
        <v>0</v>
      </c>
      <c r="M200" s="82">
        <f>M201+M202</f>
        <v>27190777.82</v>
      </c>
      <c r="N200" s="82">
        <f t="shared" ref="N200:O200" si="58">N201+N202</f>
        <v>11880000</v>
      </c>
      <c r="O200" s="82">
        <f t="shared" si="58"/>
        <v>0</v>
      </c>
    </row>
    <row r="201" spans="1:15" s="59" customFormat="1" ht="47.25" x14ac:dyDescent="0.2">
      <c r="A201" s="26" t="s">
        <v>378</v>
      </c>
      <c r="B201" s="83" t="s">
        <v>25</v>
      </c>
      <c r="C201" s="83" t="s">
        <v>15</v>
      </c>
      <c r="D201" s="83" t="s">
        <v>366</v>
      </c>
      <c r="E201" s="83" t="s">
        <v>68</v>
      </c>
      <c r="F201" s="83" t="s">
        <v>71</v>
      </c>
      <c r="G201" s="83" t="s">
        <v>71</v>
      </c>
      <c r="H201" s="83" t="s">
        <v>365</v>
      </c>
      <c r="I201" s="83" t="s">
        <v>224</v>
      </c>
      <c r="J201" s="18" t="s">
        <v>246</v>
      </c>
      <c r="K201" s="17">
        <v>2773</v>
      </c>
      <c r="L201" s="18" t="s">
        <v>49</v>
      </c>
      <c r="M201" s="84">
        <v>27190777.82</v>
      </c>
      <c r="N201" s="84">
        <v>0</v>
      </c>
      <c r="O201" s="84">
        <v>0</v>
      </c>
    </row>
    <row r="202" spans="1:15" s="59" customFormat="1" ht="63" x14ac:dyDescent="0.2">
      <c r="A202" s="26" t="s">
        <v>377</v>
      </c>
      <c r="B202" s="83" t="s">
        <v>25</v>
      </c>
      <c r="C202" s="83" t="s">
        <v>15</v>
      </c>
      <c r="D202" s="83" t="s">
        <v>366</v>
      </c>
      <c r="E202" s="83" t="s">
        <v>68</v>
      </c>
      <c r="F202" s="83" t="s">
        <v>71</v>
      </c>
      <c r="G202" s="83" t="s">
        <v>71</v>
      </c>
      <c r="H202" s="83" t="s">
        <v>365</v>
      </c>
      <c r="I202" s="83" t="s">
        <v>224</v>
      </c>
      <c r="J202" s="18" t="s">
        <v>248</v>
      </c>
      <c r="K202" s="17">
        <v>17.7</v>
      </c>
      <c r="L202" s="18" t="s">
        <v>64</v>
      </c>
      <c r="M202" s="84">
        <v>0</v>
      </c>
      <c r="N202" s="84">
        <v>11880000</v>
      </c>
      <c r="O202" s="84">
        <v>0</v>
      </c>
    </row>
    <row r="203" spans="1:15" s="59" customFormat="1" ht="31.5" x14ac:dyDescent="0.2">
      <c r="A203" s="39" t="s">
        <v>355</v>
      </c>
      <c r="B203" s="111" t="s">
        <v>0</v>
      </c>
      <c r="C203" s="111" t="s">
        <v>0</v>
      </c>
      <c r="D203" s="111" t="s">
        <v>0</v>
      </c>
      <c r="E203" s="111" t="s">
        <v>0</v>
      </c>
      <c r="F203" s="111" t="s">
        <v>0</v>
      </c>
      <c r="G203" s="111" t="s">
        <v>0</v>
      </c>
      <c r="H203" s="111" t="s">
        <v>0</v>
      </c>
      <c r="I203" s="111" t="s">
        <v>0</v>
      </c>
      <c r="J203" s="111" t="s">
        <v>0</v>
      </c>
      <c r="K203" s="111" t="s">
        <v>0</v>
      </c>
      <c r="L203" s="111" t="s">
        <v>0</v>
      </c>
      <c r="M203" s="82">
        <f>M204</f>
        <v>9487910.5800000001</v>
      </c>
      <c r="N203" s="82">
        <f t="shared" ref="N203:O203" si="59">N204</f>
        <v>0</v>
      </c>
      <c r="O203" s="82">
        <f t="shared" si="59"/>
        <v>0</v>
      </c>
    </row>
    <row r="204" spans="1:15" s="59" customFormat="1" ht="63" x14ac:dyDescent="0.2">
      <c r="A204" s="26" t="s">
        <v>376</v>
      </c>
      <c r="B204" s="83" t="s">
        <v>25</v>
      </c>
      <c r="C204" s="83" t="s">
        <v>15</v>
      </c>
      <c r="D204" s="83" t="s">
        <v>366</v>
      </c>
      <c r="E204" s="83" t="s">
        <v>68</v>
      </c>
      <c r="F204" s="83" t="s">
        <v>71</v>
      </c>
      <c r="G204" s="83" t="s">
        <v>71</v>
      </c>
      <c r="H204" s="83" t="s">
        <v>365</v>
      </c>
      <c r="I204" s="83" t="s">
        <v>224</v>
      </c>
      <c r="J204" s="18" t="s">
        <v>246</v>
      </c>
      <c r="K204" s="17">
        <v>3787</v>
      </c>
      <c r="L204" s="18" t="s">
        <v>49</v>
      </c>
      <c r="M204" s="84">
        <v>9487910.5800000001</v>
      </c>
      <c r="N204" s="84">
        <v>0</v>
      </c>
      <c r="O204" s="84">
        <v>0</v>
      </c>
    </row>
    <row r="205" spans="1:15" s="59" customFormat="1" ht="31.5" x14ac:dyDescent="0.2">
      <c r="A205" s="39" t="s">
        <v>375</v>
      </c>
      <c r="B205" s="111" t="s">
        <v>0</v>
      </c>
      <c r="C205" s="111" t="s">
        <v>0</v>
      </c>
      <c r="D205" s="111" t="s">
        <v>0</v>
      </c>
      <c r="E205" s="111" t="s">
        <v>0</v>
      </c>
      <c r="F205" s="111" t="s">
        <v>0</v>
      </c>
      <c r="G205" s="111" t="s">
        <v>0</v>
      </c>
      <c r="H205" s="111" t="s">
        <v>0</v>
      </c>
      <c r="I205" s="111" t="s">
        <v>0</v>
      </c>
      <c r="J205" s="111" t="s">
        <v>0</v>
      </c>
      <c r="K205" s="111" t="s">
        <v>0</v>
      </c>
      <c r="L205" s="111" t="s">
        <v>0</v>
      </c>
      <c r="M205" s="82">
        <f>M206</f>
        <v>0</v>
      </c>
      <c r="N205" s="82">
        <f t="shared" ref="N205:O205" si="60">N206</f>
        <v>7128000</v>
      </c>
      <c r="O205" s="82">
        <f t="shared" si="60"/>
        <v>0</v>
      </c>
    </row>
    <row r="206" spans="1:15" s="59" customFormat="1" ht="47.25" x14ac:dyDescent="0.2">
      <c r="A206" s="26" t="s">
        <v>374</v>
      </c>
      <c r="B206" s="83" t="s">
        <v>25</v>
      </c>
      <c r="C206" s="83" t="s">
        <v>15</v>
      </c>
      <c r="D206" s="83" t="s">
        <v>366</v>
      </c>
      <c r="E206" s="83" t="s">
        <v>68</v>
      </c>
      <c r="F206" s="83" t="s">
        <v>71</v>
      </c>
      <c r="G206" s="83" t="s">
        <v>71</v>
      </c>
      <c r="H206" s="83" t="s">
        <v>365</v>
      </c>
      <c r="I206" s="83" t="s">
        <v>224</v>
      </c>
      <c r="J206" s="18" t="s">
        <v>246</v>
      </c>
      <c r="K206" s="17">
        <v>2500</v>
      </c>
      <c r="L206" s="18" t="s">
        <v>64</v>
      </c>
      <c r="M206" s="84">
        <v>0</v>
      </c>
      <c r="N206" s="84">
        <v>7128000</v>
      </c>
      <c r="O206" s="84">
        <v>0</v>
      </c>
    </row>
    <row r="207" spans="1:15" s="59" customFormat="1" ht="47.25" x14ac:dyDescent="0.2">
      <c r="A207" s="39" t="s">
        <v>373</v>
      </c>
      <c r="B207" s="111" t="s">
        <v>0</v>
      </c>
      <c r="C207" s="111" t="s">
        <v>0</v>
      </c>
      <c r="D207" s="111" t="s">
        <v>0</v>
      </c>
      <c r="E207" s="111" t="s">
        <v>0</v>
      </c>
      <c r="F207" s="111" t="s">
        <v>0</v>
      </c>
      <c r="G207" s="111" t="s">
        <v>0</v>
      </c>
      <c r="H207" s="111" t="s">
        <v>0</v>
      </c>
      <c r="I207" s="111" t="s">
        <v>0</v>
      </c>
      <c r="J207" s="111" t="s">
        <v>0</v>
      </c>
      <c r="K207" s="111" t="s">
        <v>0</v>
      </c>
      <c r="L207" s="111" t="s">
        <v>0</v>
      </c>
      <c r="M207" s="82">
        <f>M208</f>
        <v>18402567.739999998</v>
      </c>
      <c r="N207" s="82">
        <f t="shared" ref="N207:O207" si="61">N208</f>
        <v>0</v>
      </c>
      <c r="O207" s="82">
        <f t="shared" si="61"/>
        <v>0</v>
      </c>
    </row>
    <row r="208" spans="1:15" s="59" customFormat="1" ht="47.25" x14ac:dyDescent="0.2">
      <c r="A208" s="26" t="s">
        <v>372</v>
      </c>
      <c r="B208" s="83" t="s">
        <v>25</v>
      </c>
      <c r="C208" s="83" t="s">
        <v>15</v>
      </c>
      <c r="D208" s="83" t="s">
        <v>366</v>
      </c>
      <c r="E208" s="83" t="s">
        <v>68</v>
      </c>
      <c r="F208" s="83" t="s">
        <v>71</v>
      </c>
      <c r="G208" s="83" t="s">
        <v>71</v>
      </c>
      <c r="H208" s="83" t="s">
        <v>365</v>
      </c>
      <c r="I208" s="83" t="s">
        <v>224</v>
      </c>
      <c r="J208" s="18" t="s">
        <v>246</v>
      </c>
      <c r="K208" s="17">
        <v>2855</v>
      </c>
      <c r="L208" s="18" t="s">
        <v>49</v>
      </c>
      <c r="M208" s="84">
        <v>18402567.739999998</v>
      </c>
      <c r="N208" s="84">
        <v>0</v>
      </c>
      <c r="O208" s="84">
        <v>0</v>
      </c>
    </row>
    <row r="209" spans="1:15" s="59" customFormat="1" ht="31.5" x14ac:dyDescent="0.2">
      <c r="A209" s="39" t="s">
        <v>334</v>
      </c>
      <c r="B209" s="111" t="s">
        <v>0</v>
      </c>
      <c r="C209" s="111" t="s">
        <v>0</v>
      </c>
      <c r="D209" s="111" t="s">
        <v>0</v>
      </c>
      <c r="E209" s="111" t="s">
        <v>0</v>
      </c>
      <c r="F209" s="111" t="s">
        <v>0</v>
      </c>
      <c r="G209" s="111" t="s">
        <v>0</v>
      </c>
      <c r="H209" s="111" t="s">
        <v>0</v>
      </c>
      <c r="I209" s="111" t="s">
        <v>0</v>
      </c>
      <c r="J209" s="111" t="s">
        <v>0</v>
      </c>
      <c r="K209" s="111" t="s">
        <v>0</v>
      </c>
      <c r="L209" s="111" t="s">
        <v>0</v>
      </c>
      <c r="M209" s="82">
        <f>M210</f>
        <v>13063709.68</v>
      </c>
      <c r="N209" s="82">
        <f t="shared" ref="N209:O209" si="62">N210</f>
        <v>0</v>
      </c>
      <c r="O209" s="82">
        <f t="shared" si="62"/>
        <v>0</v>
      </c>
    </row>
    <row r="210" spans="1:15" s="59" customFormat="1" ht="47.25" x14ac:dyDescent="0.2">
      <c r="A210" s="26" t="s">
        <v>371</v>
      </c>
      <c r="B210" s="83" t="s">
        <v>25</v>
      </c>
      <c r="C210" s="83" t="s">
        <v>15</v>
      </c>
      <c r="D210" s="83" t="s">
        <v>366</v>
      </c>
      <c r="E210" s="83" t="s">
        <v>68</v>
      </c>
      <c r="F210" s="83" t="s">
        <v>71</v>
      </c>
      <c r="G210" s="83" t="s">
        <v>71</v>
      </c>
      <c r="H210" s="83" t="s">
        <v>365</v>
      </c>
      <c r="I210" s="83" t="s">
        <v>224</v>
      </c>
      <c r="J210" s="18" t="s">
        <v>248</v>
      </c>
      <c r="K210" s="17">
        <v>10.09</v>
      </c>
      <c r="L210" s="18" t="s">
        <v>49</v>
      </c>
      <c r="M210" s="84">
        <v>13063709.68</v>
      </c>
      <c r="N210" s="84">
        <v>0</v>
      </c>
      <c r="O210" s="84">
        <v>0</v>
      </c>
    </row>
    <row r="211" spans="1:15" s="59" customFormat="1" ht="31.5" x14ac:dyDescent="0.2">
      <c r="A211" s="39" t="s">
        <v>267</v>
      </c>
      <c r="B211" s="111" t="s">
        <v>0</v>
      </c>
      <c r="C211" s="111" t="s">
        <v>0</v>
      </c>
      <c r="D211" s="111" t="s">
        <v>0</v>
      </c>
      <c r="E211" s="111" t="s">
        <v>0</v>
      </c>
      <c r="F211" s="111" t="s">
        <v>0</v>
      </c>
      <c r="G211" s="111" t="s">
        <v>0</v>
      </c>
      <c r="H211" s="111" t="s">
        <v>0</v>
      </c>
      <c r="I211" s="111" t="s">
        <v>0</v>
      </c>
      <c r="J211" s="111" t="s">
        <v>0</v>
      </c>
      <c r="K211" s="111" t="s">
        <v>0</v>
      </c>
      <c r="L211" s="111" t="s">
        <v>0</v>
      </c>
      <c r="M211" s="82">
        <f>M212</f>
        <v>0</v>
      </c>
      <c r="N211" s="82">
        <f t="shared" ref="N211:O211" si="63">N212</f>
        <v>9900000</v>
      </c>
      <c r="O211" s="82">
        <f t="shared" si="63"/>
        <v>0</v>
      </c>
    </row>
    <row r="212" spans="1:15" s="59" customFormat="1" ht="47.25" x14ac:dyDescent="0.2">
      <c r="A212" s="26" t="s">
        <v>370</v>
      </c>
      <c r="B212" s="83" t="s">
        <v>25</v>
      </c>
      <c r="C212" s="83" t="s">
        <v>15</v>
      </c>
      <c r="D212" s="83" t="s">
        <v>366</v>
      </c>
      <c r="E212" s="83" t="s">
        <v>68</v>
      </c>
      <c r="F212" s="83" t="s">
        <v>71</v>
      </c>
      <c r="G212" s="83" t="s">
        <v>71</v>
      </c>
      <c r="H212" s="83" t="s">
        <v>365</v>
      </c>
      <c r="I212" s="83" t="s">
        <v>224</v>
      </c>
      <c r="J212" s="18" t="s">
        <v>246</v>
      </c>
      <c r="K212" s="17">
        <v>9000</v>
      </c>
      <c r="L212" s="18" t="s">
        <v>64</v>
      </c>
      <c r="M212" s="84">
        <v>0</v>
      </c>
      <c r="N212" s="84">
        <v>9900000</v>
      </c>
      <c r="O212" s="84">
        <v>0</v>
      </c>
    </row>
    <row r="213" spans="1:15" s="59" customFormat="1" ht="31.5" x14ac:dyDescent="0.2">
      <c r="A213" s="39" t="s">
        <v>351</v>
      </c>
      <c r="B213" s="111" t="s">
        <v>0</v>
      </c>
      <c r="C213" s="111" t="s">
        <v>0</v>
      </c>
      <c r="D213" s="111" t="s">
        <v>0</v>
      </c>
      <c r="E213" s="111" t="s">
        <v>0</v>
      </c>
      <c r="F213" s="111" t="s">
        <v>0</v>
      </c>
      <c r="G213" s="111" t="s">
        <v>0</v>
      </c>
      <c r="H213" s="111" t="s">
        <v>0</v>
      </c>
      <c r="I213" s="111" t="s">
        <v>0</v>
      </c>
      <c r="J213" s="111" t="s">
        <v>0</v>
      </c>
      <c r="K213" s="111" t="s">
        <v>0</v>
      </c>
      <c r="L213" s="111" t="s">
        <v>0</v>
      </c>
      <c r="M213" s="82">
        <f>M214+M215</f>
        <v>0</v>
      </c>
      <c r="N213" s="82">
        <f t="shared" ref="N213:O213" si="64">N214+N215</f>
        <v>16335000</v>
      </c>
      <c r="O213" s="82">
        <f t="shared" si="64"/>
        <v>0</v>
      </c>
    </row>
    <row r="214" spans="1:15" s="59" customFormat="1" ht="47.25" x14ac:dyDescent="0.2">
      <c r="A214" s="26" t="s">
        <v>369</v>
      </c>
      <c r="B214" s="83" t="s">
        <v>25</v>
      </c>
      <c r="C214" s="83" t="s">
        <v>15</v>
      </c>
      <c r="D214" s="83" t="s">
        <v>366</v>
      </c>
      <c r="E214" s="83" t="s">
        <v>68</v>
      </c>
      <c r="F214" s="83" t="s">
        <v>71</v>
      </c>
      <c r="G214" s="83" t="s">
        <v>71</v>
      </c>
      <c r="H214" s="83" t="s">
        <v>365</v>
      </c>
      <c r="I214" s="83" t="s">
        <v>224</v>
      </c>
      <c r="J214" s="18" t="s">
        <v>368</v>
      </c>
      <c r="K214" s="17">
        <v>1</v>
      </c>
      <c r="L214" s="18" t="s">
        <v>64</v>
      </c>
      <c r="M214" s="84">
        <v>0</v>
      </c>
      <c r="N214" s="84">
        <v>9900000</v>
      </c>
      <c r="O214" s="84">
        <v>0</v>
      </c>
    </row>
    <row r="215" spans="1:15" s="59" customFormat="1" ht="78.75" x14ac:dyDescent="0.2">
      <c r="A215" s="26" t="s">
        <v>367</v>
      </c>
      <c r="B215" s="83" t="s">
        <v>25</v>
      </c>
      <c r="C215" s="83" t="s">
        <v>15</v>
      </c>
      <c r="D215" s="83" t="s">
        <v>366</v>
      </c>
      <c r="E215" s="83" t="s">
        <v>68</v>
      </c>
      <c r="F215" s="83" t="s">
        <v>71</v>
      </c>
      <c r="G215" s="83" t="s">
        <v>71</v>
      </c>
      <c r="H215" s="83" t="s">
        <v>365</v>
      </c>
      <c r="I215" s="83" t="s">
        <v>224</v>
      </c>
      <c r="J215" s="18" t="s">
        <v>246</v>
      </c>
      <c r="K215" s="17">
        <v>6000</v>
      </c>
      <c r="L215" s="18" t="s">
        <v>64</v>
      </c>
      <c r="M215" s="84">
        <v>0</v>
      </c>
      <c r="N215" s="84">
        <v>6435000</v>
      </c>
      <c r="O215" s="84">
        <v>0</v>
      </c>
    </row>
    <row r="216" spans="1:15" ht="31.5" x14ac:dyDescent="0.2">
      <c r="A216" s="39" t="s">
        <v>33</v>
      </c>
      <c r="B216" s="81" t="s">
        <v>25</v>
      </c>
      <c r="C216" s="81" t="s">
        <v>18</v>
      </c>
      <c r="D216" s="81" t="s">
        <v>0</v>
      </c>
      <c r="E216" s="81" t="s">
        <v>0</v>
      </c>
      <c r="F216" s="81" t="s">
        <v>0</v>
      </c>
      <c r="G216" s="81" t="s">
        <v>0</v>
      </c>
      <c r="H216" s="118" t="s">
        <v>0</v>
      </c>
      <c r="I216" s="118" t="s">
        <v>0</v>
      </c>
      <c r="J216" s="118" t="s">
        <v>0</v>
      </c>
      <c r="K216" s="118" t="s">
        <v>0</v>
      </c>
      <c r="L216" s="118" t="s">
        <v>0</v>
      </c>
      <c r="M216" s="82">
        <f>M217+M251+M281</f>
        <v>415281649.82000005</v>
      </c>
      <c r="N216" s="82">
        <f t="shared" ref="N216:O216" si="65">N217+N251+N281</f>
        <v>279587071</v>
      </c>
      <c r="O216" s="82">
        <f t="shared" si="65"/>
        <v>322055000</v>
      </c>
    </row>
    <row r="217" spans="1:15" ht="47.25" x14ac:dyDescent="0.2">
      <c r="A217" s="39" t="s">
        <v>364</v>
      </c>
      <c r="B217" s="81" t="s">
        <v>25</v>
      </c>
      <c r="C217" s="81" t="s">
        <v>18</v>
      </c>
      <c r="D217" s="81" t="s">
        <v>39</v>
      </c>
      <c r="E217" s="81" t="s">
        <v>0</v>
      </c>
      <c r="F217" s="81" t="s">
        <v>0</v>
      </c>
      <c r="G217" s="81" t="s">
        <v>0</v>
      </c>
      <c r="H217" s="118" t="s">
        <v>0</v>
      </c>
      <c r="I217" s="118" t="s">
        <v>0</v>
      </c>
      <c r="J217" s="118" t="s">
        <v>0</v>
      </c>
      <c r="K217" s="118" t="s">
        <v>0</v>
      </c>
      <c r="L217" s="118" t="s">
        <v>0</v>
      </c>
      <c r="M217" s="82">
        <f>M218</f>
        <v>27341859</v>
      </c>
      <c r="N217" s="82">
        <f t="shared" ref="N217:O217" si="66">N218</f>
        <v>32587071</v>
      </c>
      <c r="O217" s="82">
        <f t="shared" si="66"/>
        <v>35055000</v>
      </c>
    </row>
    <row r="218" spans="1:15" ht="63" x14ac:dyDescent="0.2">
      <c r="A218" s="39" t="s">
        <v>67</v>
      </c>
      <c r="B218" s="81" t="s">
        <v>25</v>
      </c>
      <c r="C218" s="81" t="s">
        <v>18</v>
      </c>
      <c r="D218" s="81" t="s">
        <v>39</v>
      </c>
      <c r="E218" s="81" t="s">
        <v>68</v>
      </c>
      <c r="F218" s="81" t="s">
        <v>0</v>
      </c>
      <c r="G218" s="81" t="s">
        <v>0</v>
      </c>
      <c r="H218" s="118" t="s">
        <v>0</v>
      </c>
      <c r="I218" s="118" t="s">
        <v>0</v>
      </c>
      <c r="J218" s="118" t="s">
        <v>0</v>
      </c>
      <c r="K218" s="118" t="s">
        <v>0</v>
      </c>
      <c r="L218" s="118" t="s">
        <v>0</v>
      </c>
      <c r="M218" s="82">
        <f>M219</f>
        <v>27341859</v>
      </c>
      <c r="N218" s="82">
        <f t="shared" ref="N218:O218" si="67">N219</f>
        <v>32587071</v>
      </c>
      <c r="O218" s="82">
        <f t="shared" si="67"/>
        <v>35055000</v>
      </c>
    </row>
    <row r="219" spans="1:15" ht="15.75" x14ac:dyDescent="0.2">
      <c r="A219" s="119" t="s">
        <v>70</v>
      </c>
      <c r="B219" s="81" t="s">
        <v>25</v>
      </c>
      <c r="C219" s="81" t="s">
        <v>18</v>
      </c>
      <c r="D219" s="81" t="s">
        <v>39</v>
      </c>
      <c r="E219" s="81" t="s">
        <v>68</v>
      </c>
      <c r="F219" s="81" t="s">
        <v>71</v>
      </c>
      <c r="G219" s="81" t="s">
        <v>0</v>
      </c>
      <c r="H219" s="81" t="s">
        <v>0</v>
      </c>
      <c r="I219" s="81" t="s">
        <v>0</v>
      </c>
      <c r="J219" s="81" t="s">
        <v>0</v>
      </c>
      <c r="K219" s="81" t="s">
        <v>0</v>
      </c>
      <c r="L219" s="81" t="s">
        <v>0</v>
      </c>
      <c r="M219" s="82">
        <f>M220</f>
        <v>27341859</v>
      </c>
      <c r="N219" s="82">
        <f t="shared" ref="N219:O219" si="68">N220</f>
        <v>32587071</v>
      </c>
      <c r="O219" s="82">
        <f t="shared" si="68"/>
        <v>35055000</v>
      </c>
    </row>
    <row r="220" spans="1:15" ht="15.75" x14ac:dyDescent="0.2">
      <c r="A220" s="119" t="s">
        <v>72</v>
      </c>
      <c r="B220" s="81" t="s">
        <v>25</v>
      </c>
      <c r="C220" s="81" t="s">
        <v>18</v>
      </c>
      <c r="D220" s="81" t="s">
        <v>39</v>
      </c>
      <c r="E220" s="81" t="s">
        <v>68</v>
      </c>
      <c r="F220" s="81" t="s">
        <v>71</v>
      </c>
      <c r="G220" s="81" t="s">
        <v>32</v>
      </c>
      <c r="H220" s="81" t="s">
        <v>0</v>
      </c>
      <c r="I220" s="81" t="s">
        <v>0</v>
      </c>
      <c r="J220" s="81" t="s">
        <v>0</v>
      </c>
      <c r="K220" s="81" t="s">
        <v>0</v>
      </c>
      <c r="L220" s="81" t="s">
        <v>0</v>
      </c>
      <c r="M220" s="82">
        <f>M221</f>
        <v>27341859</v>
      </c>
      <c r="N220" s="82">
        <v>32587071</v>
      </c>
      <c r="O220" s="82">
        <v>35055000</v>
      </c>
    </row>
    <row r="221" spans="1:15" ht="47.25" x14ac:dyDescent="0.2">
      <c r="A221" s="39" t="s">
        <v>234</v>
      </c>
      <c r="B221" s="81" t="s">
        <v>25</v>
      </c>
      <c r="C221" s="81" t="s">
        <v>18</v>
      </c>
      <c r="D221" s="81" t="s">
        <v>39</v>
      </c>
      <c r="E221" s="81" t="s">
        <v>68</v>
      </c>
      <c r="F221" s="81" t="s">
        <v>71</v>
      </c>
      <c r="G221" s="81" t="s">
        <v>32</v>
      </c>
      <c r="H221" s="81" t="s">
        <v>231</v>
      </c>
      <c r="I221" s="118" t="s">
        <v>0</v>
      </c>
      <c r="J221" s="118" t="s">
        <v>0</v>
      </c>
      <c r="K221" s="118" t="s">
        <v>0</v>
      </c>
      <c r="L221" s="118" t="s">
        <v>0</v>
      </c>
      <c r="M221" s="82">
        <f>M222</f>
        <v>27341859</v>
      </c>
      <c r="N221" s="82">
        <f t="shared" ref="N221:O221" si="69">N222</f>
        <v>32587071</v>
      </c>
      <c r="O221" s="82">
        <f t="shared" si="69"/>
        <v>35055000</v>
      </c>
    </row>
    <row r="222" spans="1:15" ht="63" x14ac:dyDescent="0.2">
      <c r="A222" s="39" t="s">
        <v>225</v>
      </c>
      <c r="B222" s="81" t="s">
        <v>25</v>
      </c>
      <c r="C222" s="81" t="s">
        <v>18</v>
      </c>
      <c r="D222" s="81" t="s">
        <v>39</v>
      </c>
      <c r="E222" s="81" t="s">
        <v>68</v>
      </c>
      <c r="F222" s="81" t="s">
        <v>71</v>
      </c>
      <c r="G222" s="81" t="s">
        <v>32</v>
      </c>
      <c r="H222" s="81" t="s">
        <v>231</v>
      </c>
      <c r="I222" s="81" t="s">
        <v>224</v>
      </c>
      <c r="J222" s="81" t="s">
        <v>0</v>
      </c>
      <c r="K222" s="81" t="s">
        <v>0</v>
      </c>
      <c r="L222" s="81" t="s">
        <v>0</v>
      </c>
      <c r="M222" s="82">
        <f>M223+M225+M227+M230+M233+M235+M237+M239+M241+M243+M245+M247+M249</f>
        <v>27341859</v>
      </c>
      <c r="N222" s="82">
        <f t="shared" ref="N222:O222" si="70">N223+N225+N227+N230+N233+N235+N237+N239+N241+N243+N245+N247+N249</f>
        <v>32587071</v>
      </c>
      <c r="O222" s="82">
        <f t="shared" si="70"/>
        <v>35055000</v>
      </c>
    </row>
    <row r="223" spans="1:15" ht="15.75" x14ac:dyDescent="0.2">
      <c r="A223" s="19" t="s">
        <v>363</v>
      </c>
      <c r="B223" s="29" t="s">
        <v>0</v>
      </c>
      <c r="C223" s="29" t="s">
        <v>0</v>
      </c>
      <c r="D223" s="29" t="s">
        <v>0</v>
      </c>
      <c r="E223" s="29" t="s">
        <v>0</v>
      </c>
      <c r="F223" s="29" t="s">
        <v>0</v>
      </c>
      <c r="G223" s="29" t="s">
        <v>0</v>
      </c>
      <c r="H223" s="29" t="s">
        <v>0</v>
      </c>
      <c r="I223" s="29" t="s">
        <v>0</v>
      </c>
      <c r="J223" s="29" t="s">
        <v>0</v>
      </c>
      <c r="K223" s="29" t="s">
        <v>0</v>
      </c>
      <c r="L223" s="29" t="s">
        <v>0</v>
      </c>
      <c r="M223" s="22">
        <f>M224</f>
        <v>0</v>
      </c>
      <c r="N223" s="22">
        <f t="shared" ref="N223:O223" si="71">N224</f>
        <v>0</v>
      </c>
      <c r="O223" s="22">
        <f t="shared" si="71"/>
        <v>2850000</v>
      </c>
    </row>
    <row r="224" spans="1:15" ht="63" x14ac:dyDescent="0.2">
      <c r="A224" s="26" t="s">
        <v>362</v>
      </c>
      <c r="B224" s="35" t="s">
        <v>25</v>
      </c>
      <c r="C224" s="35" t="s">
        <v>18</v>
      </c>
      <c r="D224" s="35" t="s">
        <v>39</v>
      </c>
      <c r="E224" s="35" t="s">
        <v>68</v>
      </c>
      <c r="F224" s="35" t="s">
        <v>71</v>
      </c>
      <c r="G224" s="35" t="s">
        <v>32</v>
      </c>
      <c r="H224" s="35" t="s">
        <v>231</v>
      </c>
      <c r="I224" s="35" t="s">
        <v>224</v>
      </c>
      <c r="J224" s="18" t="s">
        <v>246</v>
      </c>
      <c r="K224" s="17">
        <v>2200</v>
      </c>
      <c r="L224" s="18" t="s">
        <v>93</v>
      </c>
      <c r="M224" s="36">
        <v>0</v>
      </c>
      <c r="N224" s="36">
        <v>0</v>
      </c>
      <c r="O224" s="36">
        <v>2850000</v>
      </c>
    </row>
    <row r="225" spans="1:15" ht="15.75" x14ac:dyDescent="0.2">
      <c r="A225" s="39" t="s">
        <v>250</v>
      </c>
      <c r="B225" s="29" t="s">
        <v>0</v>
      </c>
      <c r="C225" s="29" t="s">
        <v>0</v>
      </c>
      <c r="D225" s="29" t="s">
        <v>0</v>
      </c>
      <c r="E225" s="29" t="s">
        <v>0</v>
      </c>
      <c r="F225" s="29" t="s">
        <v>0</v>
      </c>
      <c r="G225" s="29" t="s">
        <v>0</v>
      </c>
      <c r="H225" s="29" t="s">
        <v>0</v>
      </c>
      <c r="I225" s="29" t="s">
        <v>0</v>
      </c>
      <c r="J225" s="29" t="s">
        <v>0</v>
      </c>
      <c r="K225" s="29" t="s">
        <v>0</v>
      </c>
      <c r="L225" s="29" t="s">
        <v>0</v>
      </c>
      <c r="M225" s="82">
        <f>M226</f>
        <v>6716859</v>
      </c>
      <c r="N225" s="82">
        <f t="shared" ref="N225:O225" si="72">N226</f>
        <v>14250000</v>
      </c>
      <c r="O225" s="82">
        <f t="shared" si="72"/>
        <v>14250000</v>
      </c>
    </row>
    <row r="226" spans="1:15" s="59" customFormat="1" ht="63" x14ac:dyDescent="0.2">
      <c r="A226" s="26" t="s">
        <v>625</v>
      </c>
      <c r="B226" s="83" t="s">
        <v>25</v>
      </c>
      <c r="C226" s="83" t="s">
        <v>18</v>
      </c>
      <c r="D226" s="83" t="s">
        <v>39</v>
      </c>
      <c r="E226" s="83" t="s">
        <v>68</v>
      </c>
      <c r="F226" s="83" t="s">
        <v>71</v>
      </c>
      <c r="G226" s="83" t="s">
        <v>32</v>
      </c>
      <c r="H226" s="83" t="s">
        <v>231</v>
      </c>
      <c r="I226" s="83" t="s">
        <v>224</v>
      </c>
      <c r="J226" s="18" t="s">
        <v>248</v>
      </c>
      <c r="K226" s="17">
        <v>130</v>
      </c>
      <c r="L226" s="18">
        <v>2024</v>
      </c>
      <c r="M226" s="84">
        <v>6716859</v>
      </c>
      <c r="N226" s="84">
        <v>14250000</v>
      </c>
      <c r="O226" s="84">
        <v>14250000</v>
      </c>
    </row>
    <row r="227" spans="1:15" ht="15.75" x14ac:dyDescent="0.2">
      <c r="A227" s="39" t="s">
        <v>243</v>
      </c>
      <c r="B227" s="29" t="s">
        <v>0</v>
      </c>
      <c r="C227" s="29" t="s">
        <v>0</v>
      </c>
      <c r="D227" s="29" t="s">
        <v>0</v>
      </c>
      <c r="E227" s="29" t="s">
        <v>0</v>
      </c>
      <c r="F227" s="29" t="s">
        <v>0</v>
      </c>
      <c r="G227" s="29" t="s">
        <v>0</v>
      </c>
      <c r="H227" s="29" t="s">
        <v>0</v>
      </c>
      <c r="I227" s="29" t="s">
        <v>0</v>
      </c>
      <c r="J227" s="29" t="s">
        <v>0</v>
      </c>
      <c r="K227" s="29" t="s">
        <v>0</v>
      </c>
      <c r="L227" s="29" t="s">
        <v>0</v>
      </c>
      <c r="M227" s="82">
        <f>M228+M229</f>
        <v>9700000</v>
      </c>
      <c r="N227" s="82">
        <f t="shared" ref="N227:O227" si="73">N228+N229</f>
        <v>950000</v>
      </c>
      <c r="O227" s="82">
        <f t="shared" si="73"/>
        <v>0</v>
      </c>
    </row>
    <row r="228" spans="1:15" ht="47.25" x14ac:dyDescent="0.2">
      <c r="A228" s="26" t="s">
        <v>626</v>
      </c>
      <c r="B228" s="83" t="s">
        <v>25</v>
      </c>
      <c r="C228" s="83" t="s">
        <v>18</v>
      </c>
      <c r="D228" s="83" t="s">
        <v>39</v>
      </c>
      <c r="E228" s="83" t="s">
        <v>68</v>
      </c>
      <c r="F228" s="83" t="s">
        <v>71</v>
      </c>
      <c r="G228" s="83" t="s">
        <v>32</v>
      </c>
      <c r="H228" s="83" t="s">
        <v>231</v>
      </c>
      <c r="I228" s="83" t="s">
        <v>224</v>
      </c>
      <c r="J228" s="18" t="s">
        <v>248</v>
      </c>
      <c r="K228" s="17">
        <v>25</v>
      </c>
      <c r="L228" s="18">
        <v>2022</v>
      </c>
      <c r="M228" s="84">
        <v>9700000</v>
      </c>
      <c r="N228" s="84">
        <v>0</v>
      </c>
      <c r="O228" s="84">
        <v>0</v>
      </c>
    </row>
    <row r="229" spans="1:15" s="23" customFormat="1" ht="47.25" x14ac:dyDescent="0.2">
      <c r="A229" s="26" t="s">
        <v>652</v>
      </c>
      <c r="B229" s="83" t="s">
        <v>25</v>
      </c>
      <c r="C229" s="83" t="s">
        <v>18</v>
      </c>
      <c r="D229" s="83" t="s">
        <v>39</v>
      </c>
      <c r="E229" s="83" t="s">
        <v>68</v>
      </c>
      <c r="F229" s="83" t="s">
        <v>71</v>
      </c>
      <c r="G229" s="83" t="s">
        <v>32</v>
      </c>
      <c r="H229" s="83" t="s">
        <v>231</v>
      </c>
      <c r="I229" s="83" t="s">
        <v>224</v>
      </c>
      <c r="J229" s="18" t="s">
        <v>246</v>
      </c>
      <c r="K229" s="17">
        <v>1200</v>
      </c>
      <c r="L229" s="18">
        <v>2023</v>
      </c>
      <c r="M229" s="84">
        <v>0</v>
      </c>
      <c r="N229" s="84">
        <v>950000</v>
      </c>
      <c r="O229" s="84">
        <v>0</v>
      </c>
    </row>
    <row r="230" spans="1:15" s="23" customFormat="1" ht="15.75" x14ac:dyDescent="0.2">
      <c r="A230" s="39" t="s">
        <v>230</v>
      </c>
      <c r="B230" s="29" t="s">
        <v>0</v>
      </c>
      <c r="C230" s="29" t="s">
        <v>0</v>
      </c>
      <c r="D230" s="29" t="s">
        <v>0</v>
      </c>
      <c r="E230" s="29" t="s">
        <v>0</v>
      </c>
      <c r="F230" s="29" t="s">
        <v>0</v>
      </c>
      <c r="G230" s="29" t="s">
        <v>0</v>
      </c>
      <c r="H230" s="29" t="s">
        <v>0</v>
      </c>
      <c r="I230" s="29" t="s">
        <v>0</v>
      </c>
      <c r="J230" s="29" t="s">
        <v>0</v>
      </c>
      <c r="K230" s="29" t="s">
        <v>0</v>
      </c>
      <c r="L230" s="29" t="s">
        <v>0</v>
      </c>
      <c r="M230" s="82">
        <f>M231+M232</f>
        <v>8075000</v>
      </c>
      <c r="N230" s="82">
        <f t="shared" ref="N230:O230" si="74">N231+N232</f>
        <v>6650000</v>
      </c>
      <c r="O230" s="82">
        <f t="shared" si="74"/>
        <v>0</v>
      </c>
    </row>
    <row r="231" spans="1:15" s="23" customFormat="1" ht="47.25" x14ac:dyDescent="0.2">
      <c r="A231" s="26" t="s">
        <v>360</v>
      </c>
      <c r="B231" s="83" t="s">
        <v>25</v>
      </c>
      <c r="C231" s="83" t="s">
        <v>18</v>
      </c>
      <c r="D231" s="83" t="s">
        <v>39</v>
      </c>
      <c r="E231" s="83" t="s">
        <v>68</v>
      </c>
      <c r="F231" s="83" t="s">
        <v>71</v>
      </c>
      <c r="G231" s="83" t="s">
        <v>32</v>
      </c>
      <c r="H231" s="83" t="s">
        <v>231</v>
      </c>
      <c r="I231" s="83" t="s">
        <v>224</v>
      </c>
      <c r="J231" s="18" t="s">
        <v>248</v>
      </c>
      <c r="K231" s="17">
        <v>10</v>
      </c>
      <c r="L231" s="18" t="s">
        <v>49</v>
      </c>
      <c r="M231" s="84">
        <v>8075000</v>
      </c>
      <c r="N231" s="84">
        <v>0</v>
      </c>
      <c r="O231" s="84">
        <v>0</v>
      </c>
    </row>
    <row r="232" spans="1:15" s="23" customFormat="1" ht="52.5" customHeight="1" x14ac:dyDescent="0.2">
      <c r="A232" s="26" t="s">
        <v>653</v>
      </c>
      <c r="B232" s="83" t="s">
        <v>25</v>
      </c>
      <c r="C232" s="83" t="s">
        <v>18</v>
      </c>
      <c r="D232" s="83" t="s">
        <v>39</v>
      </c>
      <c r="E232" s="83" t="s">
        <v>68</v>
      </c>
      <c r="F232" s="83" t="s">
        <v>71</v>
      </c>
      <c r="G232" s="83" t="s">
        <v>32</v>
      </c>
      <c r="H232" s="83" t="s">
        <v>231</v>
      </c>
      <c r="I232" s="83" t="s">
        <v>224</v>
      </c>
      <c r="J232" s="18" t="s">
        <v>248</v>
      </c>
      <c r="K232" s="17">
        <v>50</v>
      </c>
      <c r="L232" s="18">
        <v>2023</v>
      </c>
      <c r="M232" s="84">
        <v>0</v>
      </c>
      <c r="N232" s="84">
        <v>6650000</v>
      </c>
      <c r="O232" s="84">
        <v>0</v>
      </c>
    </row>
    <row r="233" spans="1:15" ht="15.75" x14ac:dyDescent="0.2">
      <c r="A233" s="39" t="s">
        <v>314</v>
      </c>
      <c r="B233" s="29" t="s">
        <v>0</v>
      </c>
      <c r="C233" s="29" t="s">
        <v>0</v>
      </c>
      <c r="D233" s="29" t="s">
        <v>0</v>
      </c>
      <c r="E233" s="29" t="s">
        <v>0</v>
      </c>
      <c r="F233" s="29" t="s">
        <v>0</v>
      </c>
      <c r="G233" s="29" t="s">
        <v>0</v>
      </c>
      <c r="H233" s="29" t="s">
        <v>0</v>
      </c>
      <c r="I233" s="29" t="s">
        <v>0</v>
      </c>
      <c r="J233" s="29" t="s">
        <v>0</v>
      </c>
      <c r="K233" s="29" t="s">
        <v>0</v>
      </c>
      <c r="L233" s="29" t="s">
        <v>0</v>
      </c>
      <c r="M233" s="82">
        <f>M234</f>
        <v>2850000</v>
      </c>
      <c r="N233" s="82">
        <f t="shared" ref="N233:O233" si="75">N234</f>
        <v>0</v>
      </c>
      <c r="O233" s="82">
        <f t="shared" si="75"/>
        <v>0</v>
      </c>
    </row>
    <row r="234" spans="1:15" ht="63" x14ac:dyDescent="0.2">
      <c r="A234" s="26" t="s">
        <v>627</v>
      </c>
      <c r="B234" s="83" t="s">
        <v>25</v>
      </c>
      <c r="C234" s="83" t="s">
        <v>18</v>
      </c>
      <c r="D234" s="83" t="s">
        <v>39</v>
      </c>
      <c r="E234" s="83" t="s">
        <v>68</v>
      </c>
      <c r="F234" s="83" t="s">
        <v>71</v>
      </c>
      <c r="G234" s="83" t="s">
        <v>32</v>
      </c>
      <c r="H234" s="83" t="s">
        <v>231</v>
      </c>
      <c r="I234" s="83" t="s">
        <v>224</v>
      </c>
      <c r="J234" s="18" t="s">
        <v>248</v>
      </c>
      <c r="K234" s="17">
        <v>50</v>
      </c>
      <c r="L234" s="18" t="s">
        <v>49</v>
      </c>
      <c r="M234" s="84">
        <v>2850000</v>
      </c>
      <c r="N234" s="84">
        <v>0</v>
      </c>
      <c r="O234" s="84">
        <v>0</v>
      </c>
    </row>
    <row r="235" spans="1:15" ht="15.75" x14ac:dyDescent="0.2">
      <c r="A235" s="19" t="s">
        <v>323</v>
      </c>
      <c r="B235" s="29" t="s">
        <v>0</v>
      </c>
      <c r="C235" s="29" t="s">
        <v>0</v>
      </c>
      <c r="D235" s="29" t="s">
        <v>0</v>
      </c>
      <c r="E235" s="29" t="s">
        <v>0</v>
      </c>
      <c r="F235" s="29" t="s">
        <v>0</v>
      </c>
      <c r="G235" s="29" t="s">
        <v>0</v>
      </c>
      <c r="H235" s="29" t="s">
        <v>0</v>
      </c>
      <c r="I235" s="29" t="s">
        <v>0</v>
      </c>
      <c r="J235" s="29" t="s">
        <v>0</v>
      </c>
      <c r="K235" s="29" t="s">
        <v>0</v>
      </c>
      <c r="L235" s="29" t="s">
        <v>0</v>
      </c>
      <c r="M235" s="22">
        <f>M236</f>
        <v>0</v>
      </c>
      <c r="N235" s="22">
        <f t="shared" ref="N235:O235" si="76">N236</f>
        <v>0</v>
      </c>
      <c r="O235" s="22">
        <f t="shared" si="76"/>
        <v>4750000</v>
      </c>
    </row>
    <row r="236" spans="1:15" ht="47.25" x14ac:dyDescent="0.2">
      <c r="A236" s="26" t="s">
        <v>358</v>
      </c>
      <c r="B236" s="35" t="s">
        <v>25</v>
      </c>
      <c r="C236" s="35" t="s">
        <v>18</v>
      </c>
      <c r="D236" s="35" t="s">
        <v>39</v>
      </c>
      <c r="E236" s="35" t="s">
        <v>68</v>
      </c>
      <c r="F236" s="35" t="s">
        <v>71</v>
      </c>
      <c r="G236" s="35" t="s">
        <v>32</v>
      </c>
      <c r="H236" s="35" t="s">
        <v>231</v>
      </c>
      <c r="I236" s="35" t="s">
        <v>224</v>
      </c>
      <c r="J236" s="18" t="s">
        <v>246</v>
      </c>
      <c r="K236" s="17">
        <v>3500</v>
      </c>
      <c r="L236" s="18" t="s">
        <v>93</v>
      </c>
      <c r="M236" s="36">
        <v>0</v>
      </c>
      <c r="N236" s="36">
        <v>0</v>
      </c>
      <c r="O236" s="36">
        <v>4750000</v>
      </c>
    </row>
    <row r="237" spans="1:15" ht="15.75" x14ac:dyDescent="0.2">
      <c r="A237" s="19" t="s">
        <v>286</v>
      </c>
      <c r="B237" s="29" t="s">
        <v>0</v>
      </c>
      <c r="C237" s="29" t="s">
        <v>0</v>
      </c>
      <c r="D237" s="29" t="s">
        <v>0</v>
      </c>
      <c r="E237" s="29" t="s">
        <v>0</v>
      </c>
      <c r="F237" s="29" t="s">
        <v>0</v>
      </c>
      <c r="G237" s="29" t="s">
        <v>0</v>
      </c>
      <c r="H237" s="29" t="s">
        <v>0</v>
      </c>
      <c r="I237" s="29" t="s">
        <v>0</v>
      </c>
      <c r="J237" s="29" t="s">
        <v>0</v>
      </c>
      <c r="K237" s="29" t="s">
        <v>0</v>
      </c>
      <c r="L237" s="29" t="s">
        <v>0</v>
      </c>
      <c r="M237" s="22">
        <f>M238</f>
        <v>0</v>
      </c>
      <c r="N237" s="22">
        <f t="shared" ref="N237:O237" si="77">N238</f>
        <v>1902071</v>
      </c>
      <c r="O237" s="22">
        <f t="shared" si="77"/>
        <v>0</v>
      </c>
    </row>
    <row r="238" spans="1:15" ht="63" x14ac:dyDescent="0.2">
      <c r="A238" s="26" t="s">
        <v>361</v>
      </c>
      <c r="B238" s="35" t="s">
        <v>25</v>
      </c>
      <c r="C238" s="35" t="s">
        <v>18</v>
      </c>
      <c r="D238" s="35" t="s">
        <v>39</v>
      </c>
      <c r="E238" s="35" t="s">
        <v>68</v>
      </c>
      <c r="F238" s="35" t="s">
        <v>71</v>
      </c>
      <c r="G238" s="35" t="s">
        <v>32</v>
      </c>
      <c r="H238" s="35" t="s">
        <v>231</v>
      </c>
      <c r="I238" s="35" t="s">
        <v>224</v>
      </c>
      <c r="J238" s="18" t="s">
        <v>246</v>
      </c>
      <c r="K238" s="17">
        <v>2100</v>
      </c>
      <c r="L238" s="18" t="s">
        <v>64</v>
      </c>
      <c r="M238" s="36">
        <v>0</v>
      </c>
      <c r="N238" s="36">
        <v>1902071</v>
      </c>
      <c r="O238" s="36">
        <v>0</v>
      </c>
    </row>
    <row r="239" spans="1:15" ht="47.25" x14ac:dyDescent="0.2">
      <c r="A239" s="19" t="s">
        <v>228</v>
      </c>
      <c r="B239" s="29" t="s">
        <v>0</v>
      </c>
      <c r="C239" s="29" t="s">
        <v>0</v>
      </c>
      <c r="D239" s="29" t="s">
        <v>0</v>
      </c>
      <c r="E239" s="29" t="s">
        <v>0</v>
      </c>
      <c r="F239" s="29" t="s">
        <v>0</v>
      </c>
      <c r="G239" s="29" t="s">
        <v>0</v>
      </c>
      <c r="H239" s="29" t="s">
        <v>0</v>
      </c>
      <c r="I239" s="29" t="s">
        <v>0</v>
      </c>
      <c r="J239" s="29" t="s">
        <v>0</v>
      </c>
      <c r="K239" s="29" t="s">
        <v>0</v>
      </c>
      <c r="L239" s="29" t="s">
        <v>0</v>
      </c>
      <c r="M239" s="22">
        <f>M240</f>
        <v>0</v>
      </c>
      <c r="N239" s="22">
        <f t="shared" ref="N239:O239" si="78">N240</f>
        <v>0</v>
      </c>
      <c r="O239" s="22">
        <f t="shared" si="78"/>
        <v>2375000</v>
      </c>
    </row>
    <row r="240" spans="1:15" ht="47.25" x14ac:dyDescent="0.2">
      <c r="A240" s="26" t="s">
        <v>357</v>
      </c>
      <c r="B240" s="35" t="s">
        <v>25</v>
      </c>
      <c r="C240" s="35" t="s">
        <v>18</v>
      </c>
      <c r="D240" s="35" t="s">
        <v>39</v>
      </c>
      <c r="E240" s="35" t="s">
        <v>68</v>
      </c>
      <c r="F240" s="35" t="s">
        <v>71</v>
      </c>
      <c r="G240" s="35" t="s">
        <v>32</v>
      </c>
      <c r="H240" s="35" t="s">
        <v>231</v>
      </c>
      <c r="I240" s="35" t="s">
        <v>224</v>
      </c>
      <c r="J240" s="18" t="s">
        <v>248</v>
      </c>
      <c r="K240" s="17">
        <v>50</v>
      </c>
      <c r="L240" s="18" t="s">
        <v>93</v>
      </c>
      <c r="M240" s="36">
        <v>0</v>
      </c>
      <c r="N240" s="36">
        <v>0</v>
      </c>
      <c r="O240" s="36">
        <v>2375000</v>
      </c>
    </row>
    <row r="241" spans="1:15" ht="31.5" x14ac:dyDescent="0.2">
      <c r="A241" s="19" t="s">
        <v>232</v>
      </c>
      <c r="B241" s="29" t="s">
        <v>0</v>
      </c>
      <c r="C241" s="29" t="s">
        <v>0</v>
      </c>
      <c r="D241" s="29" t="s">
        <v>0</v>
      </c>
      <c r="E241" s="29" t="s">
        <v>0</v>
      </c>
      <c r="F241" s="29" t="s">
        <v>0</v>
      </c>
      <c r="G241" s="29" t="s">
        <v>0</v>
      </c>
      <c r="H241" s="29" t="s">
        <v>0</v>
      </c>
      <c r="I241" s="29" t="s">
        <v>0</v>
      </c>
      <c r="J241" s="29" t="s">
        <v>0</v>
      </c>
      <c r="K241" s="29" t="s">
        <v>0</v>
      </c>
      <c r="L241" s="29" t="s">
        <v>0</v>
      </c>
      <c r="M241" s="22">
        <f>M242</f>
        <v>0</v>
      </c>
      <c r="N241" s="22">
        <f t="shared" ref="N241:O241" si="79">N242</f>
        <v>0</v>
      </c>
      <c r="O241" s="22">
        <f t="shared" si="79"/>
        <v>10450000</v>
      </c>
    </row>
    <row r="242" spans="1:15" ht="47.25" x14ac:dyDescent="0.2">
      <c r="A242" s="26" t="s">
        <v>356</v>
      </c>
      <c r="B242" s="35" t="s">
        <v>25</v>
      </c>
      <c r="C242" s="35" t="s">
        <v>18</v>
      </c>
      <c r="D242" s="35" t="s">
        <v>39</v>
      </c>
      <c r="E242" s="35" t="s">
        <v>68</v>
      </c>
      <c r="F242" s="35" t="s">
        <v>71</v>
      </c>
      <c r="G242" s="35" t="s">
        <v>32</v>
      </c>
      <c r="H242" s="35" t="s">
        <v>231</v>
      </c>
      <c r="I242" s="35" t="s">
        <v>224</v>
      </c>
      <c r="J242" s="18" t="s">
        <v>248</v>
      </c>
      <c r="K242" s="17">
        <v>50</v>
      </c>
      <c r="L242" s="18" t="s">
        <v>93</v>
      </c>
      <c r="M242" s="36">
        <v>0</v>
      </c>
      <c r="N242" s="36">
        <v>0</v>
      </c>
      <c r="O242" s="36">
        <v>10450000</v>
      </c>
    </row>
    <row r="243" spans="1:15" ht="31.5" x14ac:dyDescent="0.2">
      <c r="A243" s="19" t="s">
        <v>355</v>
      </c>
      <c r="B243" s="29" t="s">
        <v>0</v>
      </c>
      <c r="C243" s="29" t="s">
        <v>0</v>
      </c>
      <c r="D243" s="29" t="s">
        <v>0</v>
      </c>
      <c r="E243" s="29" t="s">
        <v>0</v>
      </c>
      <c r="F243" s="29" t="s">
        <v>0</v>
      </c>
      <c r="G243" s="29" t="s">
        <v>0</v>
      </c>
      <c r="H243" s="29" t="s">
        <v>0</v>
      </c>
      <c r="I243" s="29" t="s">
        <v>0</v>
      </c>
      <c r="J243" s="29" t="s">
        <v>0</v>
      </c>
      <c r="K243" s="29" t="s">
        <v>0</v>
      </c>
      <c r="L243" s="29" t="s">
        <v>0</v>
      </c>
      <c r="M243" s="22">
        <f>M244</f>
        <v>0</v>
      </c>
      <c r="N243" s="22">
        <f t="shared" ref="N243:O243" si="80">N244</f>
        <v>2660000</v>
      </c>
      <c r="O243" s="22">
        <f t="shared" si="80"/>
        <v>0</v>
      </c>
    </row>
    <row r="244" spans="1:15" ht="47.25" x14ac:dyDescent="0.2">
      <c r="A244" s="26" t="s">
        <v>354</v>
      </c>
      <c r="B244" s="35" t="s">
        <v>25</v>
      </c>
      <c r="C244" s="35" t="s">
        <v>18</v>
      </c>
      <c r="D244" s="35" t="s">
        <v>39</v>
      </c>
      <c r="E244" s="35" t="s">
        <v>68</v>
      </c>
      <c r="F244" s="35" t="s">
        <v>71</v>
      </c>
      <c r="G244" s="35" t="s">
        <v>32</v>
      </c>
      <c r="H244" s="35" t="s">
        <v>231</v>
      </c>
      <c r="I244" s="35" t="s">
        <v>224</v>
      </c>
      <c r="J244" s="18" t="s">
        <v>246</v>
      </c>
      <c r="K244" s="17">
        <v>1200</v>
      </c>
      <c r="L244" s="18" t="s">
        <v>64</v>
      </c>
      <c r="M244" s="36">
        <v>0</v>
      </c>
      <c r="N244" s="36">
        <v>2660000</v>
      </c>
      <c r="O244" s="36">
        <v>0</v>
      </c>
    </row>
    <row r="245" spans="1:15" ht="31.5" x14ac:dyDescent="0.2">
      <c r="A245" s="19" t="s">
        <v>332</v>
      </c>
      <c r="B245" s="29" t="s">
        <v>0</v>
      </c>
      <c r="C245" s="29" t="s">
        <v>0</v>
      </c>
      <c r="D245" s="29" t="s">
        <v>0</v>
      </c>
      <c r="E245" s="29" t="s">
        <v>0</v>
      </c>
      <c r="F245" s="29" t="s">
        <v>0</v>
      </c>
      <c r="G245" s="29" t="s">
        <v>0</v>
      </c>
      <c r="H245" s="29" t="s">
        <v>0</v>
      </c>
      <c r="I245" s="29" t="s">
        <v>0</v>
      </c>
      <c r="J245" s="29" t="s">
        <v>0</v>
      </c>
      <c r="K245" s="29" t="s">
        <v>0</v>
      </c>
      <c r="L245" s="29" t="s">
        <v>0</v>
      </c>
      <c r="M245" s="22">
        <f>M246</f>
        <v>0</v>
      </c>
      <c r="N245" s="22">
        <f t="shared" ref="N245:O245" si="81">N246</f>
        <v>4275000</v>
      </c>
      <c r="O245" s="22">
        <f t="shared" si="81"/>
        <v>0</v>
      </c>
    </row>
    <row r="246" spans="1:15" ht="78.75" x14ac:dyDescent="0.2">
      <c r="A246" s="26" t="s">
        <v>353</v>
      </c>
      <c r="B246" s="35" t="s">
        <v>25</v>
      </c>
      <c r="C246" s="35" t="s">
        <v>18</v>
      </c>
      <c r="D246" s="35" t="s">
        <v>39</v>
      </c>
      <c r="E246" s="35" t="s">
        <v>68</v>
      </c>
      <c r="F246" s="35" t="s">
        <v>71</v>
      </c>
      <c r="G246" s="35" t="s">
        <v>32</v>
      </c>
      <c r="H246" s="35" t="s">
        <v>231</v>
      </c>
      <c r="I246" s="35" t="s">
        <v>224</v>
      </c>
      <c r="J246" s="18" t="s">
        <v>246</v>
      </c>
      <c r="K246" s="17">
        <v>4100</v>
      </c>
      <c r="L246" s="18" t="s">
        <v>64</v>
      </c>
      <c r="M246" s="36">
        <v>0</v>
      </c>
      <c r="N246" s="36">
        <v>4275000</v>
      </c>
      <c r="O246" s="36">
        <v>0</v>
      </c>
    </row>
    <row r="247" spans="1:15" ht="31.5" x14ac:dyDescent="0.2">
      <c r="A247" s="19" t="s">
        <v>267</v>
      </c>
      <c r="B247" s="29" t="s">
        <v>0</v>
      </c>
      <c r="C247" s="29" t="s">
        <v>0</v>
      </c>
      <c r="D247" s="29" t="s">
        <v>0</v>
      </c>
      <c r="E247" s="29" t="s">
        <v>0</v>
      </c>
      <c r="F247" s="29" t="s">
        <v>0</v>
      </c>
      <c r="G247" s="29" t="s">
        <v>0</v>
      </c>
      <c r="H247" s="29" t="s">
        <v>0</v>
      </c>
      <c r="I247" s="29" t="s">
        <v>0</v>
      </c>
      <c r="J247" s="29" t="s">
        <v>0</v>
      </c>
      <c r="K247" s="29" t="s">
        <v>0</v>
      </c>
      <c r="L247" s="29" t="s">
        <v>0</v>
      </c>
      <c r="M247" s="22">
        <f>M248</f>
        <v>0</v>
      </c>
      <c r="N247" s="22">
        <f t="shared" ref="N247:O247" si="82">N248</f>
        <v>0</v>
      </c>
      <c r="O247" s="22">
        <f t="shared" si="82"/>
        <v>380000</v>
      </c>
    </row>
    <row r="248" spans="1:15" ht="47.25" x14ac:dyDescent="0.2">
      <c r="A248" s="26" t="s">
        <v>352</v>
      </c>
      <c r="B248" s="35" t="s">
        <v>25</v>
      </c>
      <c r="C248" s="35" t="s">
        <v>18</v>
      </c>
      <c r="D248" s="35" t="s">
        <v>39</v>
      </c>
      <c r="E248" s="35" t="s">
        <v>68</v>
      </c>
      <c r="F248" s="35" t="s">
        <v>71</v>
      </c>
      <c r="G248" s="35" t="s">
        <v>32</v>
      </c>
      <c r="H248" s="35" t="s">
        <v>231</v>
      </c>
      <c r="I248" s="35" t="s">
        <v>224</v>
      </c>
      <c r="J248" s="18" t="s">
        <v>246</v>
      </c>
      <c r="K248" s="17">
        <v>500</v>
      </c>
      <c r="L248" s="18" t="s">
        <v>93</v>
      </c>
      <c r="M248" s="36">
        <v>0</v>
      </c>
      <c r="N248" s="36">
        <v>0</v>
      </c>
      <c r="O248" s="36">
        <v>380000</v>
      </c>
    </row>
    <row r="249" spans="1:15" ht="31.5" x14ac:dyDescent="0.2">
      <c r="A249" s="19" t="s">
        <v>351</v>
      </c>
      <c r="B249" s="29" t="s">
        <v>0</v>
      </c>
      <c r="C249" s="29" t="s">
        <v>0</v>
      </c>
      <c r="D249" s="29" t="s">
        <v>0</v>
      </c>
      <c r="E249" s="29" t="s">
        <v>0</v>
      </c>
      <c r="F249" s="29" t="s">
        <v>0</v>
      </c>
      <c r="G249" s="29" t="s">
        <v>0</v>
      </c>
      <c r="H249" s="29" t="s">
        <v>0</v>
      </c>
      <c r="I249" s="29" t="s">
        <v>0</v>
      </c>
      <c r="J249" s="29" t="s">
        <v>0</v>
      </c>
      <c r="K249" s="29" t="s">
        <v>0</v>
      </c>
      <c r="L249" s="29" t="s">
        <v>0</v>
      </c>
      <c r="M249" s="22">
        <f>M250</f>
        <v>0</v>
      </c>
      <c r="N249" s="22">
        <f t="shared" ref="N249:O249" si="83">N250</f>
        <v>1900000</v>
      </c>
      <c r="O249" s="22">
        <f t="shared" si="83"/>
        <v>0</v>
      </c>
    </row>
    <row r="250" spans="1:15" ht="63" x14ac:dyDescent="0.2">
      <c r="A250" s="26" t="s">
        <v>350</v>
      </c>
      <c r="B250" s="35" t="s">
        <v>25</v>
      </c>
      <c r="C250" s="35" t="s">
        <v>18</v>
      </c>
      <c r="D250" s="35" t="s">
        <v>39</v>
      </c>
      <c r="E250" s="35" t="s">
        <v>68</v>
      </c>
      <c r="F250" s="35" t="s">
        <v>71</v>
      </c>
      <c r="G250" s="35" t="s">
        <v>32</v>
      </c>
      <c r="H250" s="35" t="s">
        <v>231</v>
      </c>
      <c r="I250" s="35" t="s">
        <v>224</v>
      </c>
      <c r="J250" s="18" t="s">
        <v>246</v>
      </c>
      <c r="K250" s="17">
        <v>2000</v>
      </c>
      <c r="L250" s="18" t="s">
        <v>64</v>
      </c>
      <c r="M250" s="36">
        <v>0</v>
      </c>
      <c r="N250" s="36">
        <v>1900000</v>
      </c>
      <c r="O250" s="36">
        <v>0</v>
      </c>
    </row>
    <row r="251" spans="1:15" ht="63" x14ac:dyDescent="0.2">
      <c r="A251" s="39" t="s">
        <v>349</v>
      </c>
      <c r="B251" s="81" t="s">
        <v>25</v>
      </c>
      <c r="C251" s="81" t="s">
        <v>18</v>
      </c>
      <c r="D251" s="81" t="s">
        <v>159</v>
      </c>
      <c r="E251" s="81" t="s">
        <v>0</v>
      </c>
      <c r="F251" s="81" t="s">
        <v>0</v>
      </c>
      <c r="G251" s="81" t="s">
        <v>0</v>
      </c>
      <c r="H251" s="118" t="s">
        <v>0</v>
      </c>
      <c r="I251" s="118" t="s">
        <v>0</v>
      </c>
      <c r="J251" s="118" t="s">
        <v>0</v>
      </c>
      <c r="K251" s="118" t="s">
        <v>0</v>
      </c>
      <c r="L251" s="118" t="s">
        <v>0</v>
      </c>
      <c r="M251" s="82">
        <f>M252</f>
        <v>387939790.82000005</v>
      </c>
      <c r="N251" s="82">
        <f t="shared" ref="N251:O251" si="84">N252</f>
        <v>187000000</v>
      </c>
      <c r="O251" s="82">
        <f t="shared" si="84"/>
        <v>187000000</v>
      </c>
    </row>
    <row r="252" spans="1:15" ht="63" x14ac:dyDescent="0.2">
      <c r="A252" s="39" t="s">
        <v>67</v>
      </c>
      <c r="B252" s="81" t="s">
        <v>25</v>
      </c>
      <c r="C252" s="81" t="s">
        <v>18</v>
      </c>
      <c r="D252" s="81" t="s">
        <v>159</v>
      </c>
      <c r="E252" s="81" t="s">
        <v>68</v>
      </c>
      <c r="F252" s="81" t="s">
        <v>0</v>
      </c>
      <c r="G252" s="81" t="s">
        <v>0</v>
      </c>
      <c r="H252" s="118" t="s">
        <v>0</v>
      </c>
      <c r="I252" s="118" t="s">
        <v>0</v>
      </c>
      <c r="J252" s="118" t="s">
        <v>0</v>
      </c>
      <c r="K252" s="118" t="s">
        <v>0</v>
      </c>
      <c r="L252" s="118" t="s">
        <v>0</v>
      </c>
      <c r="M252" s="82">
        <f>M253</f>
        <v>387939790.82000005</v>
      </c>
      <c r="N252" s="82">
        <f t="shared" ref="N252:O252" si="85">N253</f>
        <v>187000000</v>
      </c>
      <c r="O252" s="82">
        <f t="shared" si="85"/>
        <v>187000000</v>
      </c>
    </row>
    <row r="253" spans="1:15" ht="15.75" x14ac:dyDescent="0.2">
      <c r="A253" s="119" t="s">
        <v>70</v>
      </c>
      <c r="B253" s="81" t="s">
        <v>25</v>
      </c>
      <c r="C253" s="81" t="s">
        <v>18</v>
      </c>
      <c r="D253" s="81" t="s">
        <v>159</v>
      </c>
      <c r="E253" s="81" t="s">
        <v>68</v>
      </c>
      <c r="F253" s="81" t="s">
        <v>71</v>
      </c>
      <c r="G253" s="81" t="s">
        <v>0</v>
      </c>
      <c r="H253" s="81" t="s">
        <v>0</v>
      </c>
      <c r="I253" s="81" t="s">
        <v>0</v>
      </c>
      <c r="J253" s="81" t="s">
        <v>0</v>
      </c>
      <c r="K253" s="81" t="s">
        <v>0</v>
      </c>
      <c r="L253" s="81" t="s">
        <v>0</v>
      </c>
      <c r="M253" s="82">
        <f>M254</f>
        <v>387939790.82000005</v>
      </c>
      <c r="N253" s="82">
        <f t="shared" ref="N253:O253" si="86">N254</f>
        <v>187000000</v>
      </c>
      <c r="O253" s="82">
        <f t="shared" si="86"/>
        <v>187000000</v>
      </c>
    </row>
    <row r="254" spans="1:15" ht="15.75" x14ac:dyDescent="0.2">
      <c r="A254" s="119" t="s">
        <v>72</v>
      </c>
      <c r="B254" s="81" t="s">
        <v>25</v>
      </c>
      <c r="C254" s="81" t="s">
        <v>18</v>
      </c>
      <c r="D254" s="81" t="s">
        <v>159</v>
      </c>
      <c r="E254" s="81" t="s">
        <v>68</v>
      </c>
      <c r="F254" s="81" t="s">
        <v>71</v>
      </c>
      <c r="G254" s="81" t="s">
        <v>32</v>
      </c>
      <c r="H254" s="81" t="s">
        <v>0</v>
      </c>
      <c r="I254" s="81" t="s">
        <v>0</v>
      </c>
      <c r="J254" s="81" t="s">
        <v>0</v>
      </c>
      <c r="K254" s="81" t="s">
        <v>0</v>
      </c>
      <c r="L254" s="81" t="s">
        <v>0</v>
      </c>
      <c r="M254" s="82">
        <f>M255</f>
        <v>387939790.82000005</v>
      </c>
      <c r="N254" s="82">
        <f t="shared" ref="N254:O254" si="87">N255</f>
        <v>187000000</v>
      </c>
      <c r="O254" s="82">
        <f t="shared" si="87"/>
        <v>187000000</v>
      </c>
    </row>
    <row r="255" spans="1:15" ht="47.25" x14ac:dyDescent="0.2">
      <c r="A255" s="39" t="s">
        <v>234</v>
      </c>
      <c r="B255" s="81" t="s">
        <v>25</v>
      </c>
      <c r="C255" s="81" t="s">
        <v>18</v>
      </c>
      <c r="D255" s="81" t="s">
        <v>159</v>
      </c>
      <c r="E255" s="81" t="s">
        <v>68</v>
      </c>
      <c r="F255" s="81" t="s">
        <v>71</v>
      </c>
      <c r="G255" s="81" t="s">
        <v>32</v>
      </c>
      <c r="H255" s="81" t="s">
        <v>231</v>
      </c>
      <c r="I255" s="118" t="s">
        <v>0</v>
      </c>
      <c r="J255" s="118" t="s">
        <v>0</v>
      </c>
      <c r="K255" s="118" t="s">
        <v>0</v>
      </c>
      <c r="L255" s="118" t="s">
        <v>0</v>
      </c>
      <c r="M255" s="82">
        <f>M256</f>
        <v>387939790.82000005</v>
      </c>
      <c r="N255" s="82">
        <f t="shared" ref="N255:O255" si="88">N256</f>
        <v>187000000</v>
      </c>
      <c r="O255" s="82">
        <f t="shared" si="88"/>
        <v>187000000</v>
      </c>
    </row>
    <row r="256" spans="1:15" ht="63" x14ac:dyDescent="0.2">
      <c r="A256" s="39" t="s">
        <v>225</v>
      </c>
      <c r="B256" s="81" t="s">
        <v>25</v>
      </c>
      <c r="C256" s="81" t="s">
        <v>18</v>
      </c>
      <c r="D256" s="81" t="s">
        <v>159</v>
      </c>
      <c r="E256" s="81" t="s">
        <v>68</v>
      </c>
      <c r="F256" s="81" t="s">
        <v>71</v>
      </c>
      <c r="G256" s="81" t="s">
        <v>32</v>
      </c>
      <c r="H256" s="81" t="s">
        <v>231</v>
      </c>
      <c r="I256" s="81" t="s">
        <v>224</v>
      </c>
      <c r="J256" s="81" t="s">
        <v>0</v>
      </c>
      <c r="K256" s="81" t="s">
        <v>0</v>
      </c>
      <c r="L256" s="81" t="s">
        <v>0</v>
      </c>
      <c r="M256" s="82">
        <f>M257+M259+M261+M263+M265+M267+M269+M271+M273+M275+M277+M279</f>
        <v>387939790.82000005</v>
      </c>
      <c r="N256" s="82">
        <f t="shared" ref="N256:O256" si="89">N257+N259+N261+N263+N265+N267+N269+N271+N273+N275+N277+N279</f>
        <v>187000000</v>
      </c>
      <c r="O256" s="82">
        <f t="shared" si="89"/>
        <v>187000000</v>
      </c>
    </row>
    <row r="257" spans="1:15" ht="15.75" x14ac:dyDescent="0.2">
      <c r="A257" s="19" t="s">
        <v>250</v>
      </c>
      <c r="B257" s="29" t="s">
        <v>0</v>
      </c>
      <c r="C257" s="29" t="s">
        <v>0</v>
      </c>
      <c r="D257" s="29" t="s">
        <v>0</v>
      </c>
      <c r="E257" s="29" t="s">
        <v>0</v>
      </c>
      <c r="F257" s="29" t="s">
        <v>0</v>
      </c>
      <c r="G257" s="29" t="s">
        <v>0</v>
      </c>
      <c r="H257" s="29" t="s">
        <v>0</v>
      </c>
      <c r="I257" s="29" t="s">
        <v>0</v>
      </c>
      <c r="J257" s="29" t="s">
        <v>0</v>
      </c>
      <c r="K257" s="29" t="s">
        <v>0</v>
      </c>
      <c r="L257" s="29" t="s">
        <v>0</v>
      </c>
      <c r="M257" s="22">
        <f>M258</f>
        <v>0</v>
      </c>
      <c r="N257" s="22">
        <f t="shared" ref="N257:O257" si="90">N258</f>
        <v>0</v>
      </c>
      <c r="O257" s="22">
        <f t="shared" si="90"/>
        <v>50000000</v>
      </c>
    </row>
    <row r="258" spans="1:15" ht="47.25" x14ac:dyDescent="0.2">
      <c r="A258" s="26" t="s">
        <v>348</v>
      </c>
      <c r="B258" s="35" t="s">
        <v>25</v>
      </c>
      <c r="C258" s="35" t="s">
        <v>18</v>
      </c>
      <c r="D258" s="35" t="s">
        <v>159</v>
      </c>
      <c r="E258" s="35" t="s">
        <v>68</v>
      </c>
      <c r="F258" s="35" t="s">
        <v>71</v>
      </c>
      <c r="G258" s="35" t="s">
        <v>32</v>
      </c>
      <c r="H258" s="35" t="s">
        <v>231</v>
      </c>
      <c r="I258" s="35" t="s">
        <v>224</v>
      </c>
      <c r="J258" s="18" t="s">
        <v>330</v>
      </c>
      <c r="K258" s="17">
        <v>10</v>
      </c>
      <c r="L258" s="18" t="s">
        <v>93</v>
      </c>
      <c r="M258" s="36">
        <v>0</v>
      </c>
      <c r="N258" s="36">
        <v>0</v>
      </c>
      <c r="O258" s="36">
        <v>50000000</v>
      </c>
    </row>
    <row r="259" spans="1:15" ht="15.75" x14ac:dyDescent="0.2">
      <c r="A259" s="19" t="s">
        <v>243</v>
      </c>
      <c r="B259" s="29" t="s">
        <v>0</v>
      </c>
      <c r="C259" s="29" t="s">
        <v>0</v>
      </c>
      <c r="D259" s="29" t="s">
        <v>0</v>
      </c>
      <c r="E259" s="29" t="s">
        <v>0</v>
      </c>
      <c r="F259" s="29" t="s">
        <v>0</v>
      </c>
      <c r="G259" s="29" t="s">
        <v>0</v>
      </c>
      <c r="H259" s="29" t="s">
        <v>0</v>
      </c>
      <c r="I259" s="29" t="s">
        <v>0</v>
      </c>
      <c r="J259" s="29" t="s">
        <v>0</v>
      </c>
      <c r="K259" s="29" t="s">
        <v>0</v>
      </c>
      <c r="L259" s="29" t="s">
        <v>0</v>
      </c>
      <c r="M259" s="22">
        <f>M260</f>
        <v>0</v>
      </c>
      <c r="N259" s="22">
        <f t="shared" ref="N259:O259" si="91">N260</f>
        <v>75000000</v>
      </c>
      <c r="O259" s="22">
        <f t="shared" si="91"/>
        <v>0</v>
      </c>
    </row>
    <row r="260" spans="1:15" ht="47.25" x14ac:dyDescent="0.2">
      <c r="A260" s="26" t="s">
        <v>347</v>
      </c>
      <c r="B260" s="35" t="s">
        <v>25</v>
      </c>
      <c r="C260" s="35" t="s">
        <v>18</v>
      </c>
      <c r="D260" s="35" t="s">
        <v>159</v>
      </c>
      <c r="E260" s="35" t="s">
        <v>68</v>
      </c>
      <c r="F260" s="35" t="s">
        <v>71</v>
      </c>
      <c r="G260" s="35" t="s">
        <v>32</v>
      </c>
      <c r="H260" s="35" t="s">
        <v>231</v>
      </c>
      <c r="I260" s="35" t="s">
        <v>224</v>
      </c>
      <c r="J260" s="18" t="s">
        <v>330</v>
      </c>
      <c r="K260" s="17">
        <v>0.4</v>
      </c>
      <c r="L260" s="18" t="s">
        <v>64</v>
      </c>
      <c r="M260" s="36">
        <v>0</v>
      </c>
      <c r="N260" s="36">
        <v>75000000</v>
      </c>
      <c r="O260" s="36">
        <v>0</v>
      </c>
    </row>
    <row r="261" spans="1:15" ht="15.75" x14ac:dyDescent="0.2">
      <c r="A261" s="19" t="s">
        <v>230</v>
      </c>
      <c r="B261" s="29" t="s">
        <v>0</v>
      </c>
      <c r="C261" s="29" t="s">
        <v>0</v>
      </c>
      <c r="D261" s="29" t="s">
        <v>0</v>
      </c>
      <c r="E261" s="29" t="s">
        <v>0</v>
      </c>
      <c r="F261" s="29" t="s">
        <v>0</v>
      </c>
      <c r="G261" s="29" t="s">
        <v>0</v>
      </c>
      <c r="H261" s="29" t="s">
        <v>0</v>
      </c>
      <c r="I261" s="29" t="s">
        <v>0</v>
      </c>
      <c r="J261" s="29" t="s">
        <v>0</v>
      </c>
      <c r="K261" s="29" t="s">
        <v>0</v>
      </c>
      <c r="L261" s="29" t="s">
        <v>0</v>
      </c>
      <c r="M261" s="22">
        <f>M262</f>
        <v>0</v>
      </c>
      <c r="N261" s="22">
        <f t="shared" ref="N261:O261" si="92">N262</f>
        <v>75000000</v>
      </c>
      <c r="O261" s="22">
        <f t="shared" si="92"/>
        <v>0</v>
      </c>
    </row>
    <row r="262" spans="1:15" ht="38.25" x14ac:dyDescent="0.2">
      <c r="A262" s="26" t="s">
        <v>346</v>
      </c>
      <c r="B262" s="35" t="s">
        <v>25</v>
      </c>
      <c r="C262" s="35" t="s">
        <v>18</v>
      </c>
      <c r="D262" s="35" t="s">
        <v>159</v>
      </c>
      <c r="E262" s="35" t="s">
        <v>68</v>
      </c>
      <c r="F262" s="35" t="s">
        <v>71</v>
      </c>
      <c r="G262" s="35" t="s">
        <v>32</v>
      </c>
      <c r="H262" s="35" t="s">
        <v>231</v>
      </c>
      <c r="I262" s="35" t="s">
        <v>224</v>
      </c>
      <c r="J262" s="18" t="s">
        <v>330</v>
      </c>
      <c r="K262" s="17">
        <v>0.4</v>
      </c>
      <c r="L262" s="18" t="s">
        <v>64</v>
      </c>
      <c r="M262" s="36">
        <v>0</v>
      </c>
      <c r="N262" s="36">
        <v>75000000</v>
      </c>
      <c r="O262" s="36">
        <v>0</v>
      </c>
    </row>
    <row r="263" spans="1:15" ht="15.75" x14ac:dyDescent="0.2">
      <c r="A263" s="19" t="s">
        <v>345</v>
      </c>
      <c r="B263" s="29" t="s">
        <v>0</v>
      </c>
      <c r="C263" s="29" t="s">
        <v>0</v>
      </c>
      <c r="D263" s="29" t="s">
        <v>0</v>
      </c>
      <c r="E263" s="29" t="s">
        <v>0</v>
      </c>
      <c r="F263" s="29" t="s">
        <v>0</v>
      </c>
      <c r="G263" s="29" t="s">
        <v>0</v>
      </c>
      <c r="H263" s="29" t="s">
        <v>0</v>
      </c>
      <c r="I263" s="29" t="s">
        <v>0</v>
      </c>
      <c r="J263" s="29" t="s">
        <v>0</v>
      </c>
      <c r="K263" s="29" t="s">
        <v>0</v>
      </c>
      <c r="L263" s="29" t="s">
        <v>0</v>
      </c>
      <c r="M263" s="22">
        <f>M264</f>
        <v>170297665</v>
      </c>
      <c r="N263" s="22">
        <f t="shared" ref="N263:O263" si="93">N264</f>
        <v>0</v>
      </c>
      <c r="O263" s="22">
        <f t="shared" si="93"/>
        <v>0</v>
      </c>
    </row>
    <row r="264" spans="1:15" ht="38.25" x14ac:dyDescent="0.2">
      <c r="A264" s="26" t="s">
        <v>344</v>
      </c>
      <c r="B264" s="35" t="s">
        <v>25</v>
      </c>
      <c r="C264" s="35" t="s">
        <v>18</v>
      </c>
      <c r="D264" s="35" t="s">
        <v>159</v>
      </c>
      <c r="E264" s="35" t="s">
        <v>68</v>
      </c>
      <c r="F264" s="35" t="s">
        <v>71</v>
      </c>
      <c r="G264" s="35" t="s">
        <v>32</v>
      </c>
      <c r="H264" s="35" t="s">
        <v>231</v>
      </c>
      <c r="I264" s="35" t="s">
        <v>224</v>
      </c>
      <c r="J264" s="18" t="s">
        <v>330</v>
      </c>
      <c r="K264" s="17">
        <v>2.92</v>
      </c>
      <c r="L264" s="18" t="s">
        <v>49</v>
      </c>
      <c r="M264" s="36">
        <v>170297665</v>
      </c>
      <c r="N264" s="36">
        <v>0</v>
      </c>
      <c r="O264" s="36">
        <v>0</v>
      </c>
    </row>
    <row r="265" spans="1:15" ht="47.25" x14ac:dyDescent="0.2">
      <c r="A265" s="19" t="s">
        <v>343</v>
      </c>
      <c r="B265" s="29" t="s">
        <v>0</v>
      </c>
      <c r="C265" s="29" t="s">
        <v>0</v>
      </c>
      <c r="D265" s="29" t="s">
        <v>0</v>
      </c>
      <c r="E265" s="29" t="s">
        <v>0</v>
      </c>
      <c r="F265" s="29" t="s">
        <v>0</v>
      </c>
      <c r="G265" s="29" t="s">
        <v>0</v>
      </c>
      <c r="H265" s="29" t="s">
        <v>0</v>
      </c>
      <c r="I265" s="29" t="s">
        <v>0</v>
      </c>
      <c r="J265" s="29" t="s">
        <v>0</v>
      </c>
      <c r="K265" s="29" t="s">
        <v>0</v>
      </c>
      <c r="L265" s="29" t="s">
        <v>0</v>
      </c>
      <c r="M265" s="22">
        <f>M266</f>
        <v>0</v>
      </c>
      <c r="N265" s="22">
        <f t="shared" ref="N265:O265" si="94">N266</f>
        <v>0</v>
      </c>
      <c r="O265" s="22">
        <f t="shared" si="94"/>
        <v>37000000</v>
      </c>
    </row>
    <row r="266" spans="1:15" ht="47.25" x14ac:dyDescent="0.2">
      <c r="A266" s="26" t="s">
        <v>342</v>
      </c>
      <c r="B266" s="35" t="s">
        <v>25</v>
      </c>
      <c r="C266" s="35" t="s">
        <v>18</v>
      </c>
      <c r="D266" s="35" t="s">
        <v>159</v>
      </c>
      <c r="E266" s="35" t="s">
        <v>68</v>
      </c>
      <c r="F266" s="35" t="s">
        <v>71</v>
      </c>
      <c r="G266" s="35" t="s">
        <v>32</v>
      </c>
      <c r="H266" s="35" t="s">
        <v>231</v>
      </c>
      <c r="I266" s="35" t="s">
        <v>224</v>
      </c>
      <c r="J266" s="18" t="s">
        <v>330</v>
      </c>
      <c r="K266" s="17">
        <v>3.61</v>
      </c>
      <c r="L266" s="18" t="s">
        <v>93</v>
      </c>
      <c r="M266" s="36">
        <v>0</v>
      </c>
      <c r="N266" s="36">
        <v>0</v>
      </c>
      <c r="O266" s="36">
        <v>37000000</v>
      </c>
    </row>
    <row r="267" spans="1:15" ht="47.25" x14ac:dyDescent="0.2">
      <c r="A267" s="19" t="s">
        <v>341</v>
      </c>
      <c r="B267" s="29" t="s">
        <v>0</v>
      </c>
      <c r="C267" s="29" t="s">
        <v>0</v>
      </c>
      <c r="D267" s="29" t="s">
        <v>0</v>
      </c>
      <c r="E267" s="29" t="s">
        <v>0</v>
      </c>
      <c r="F267" s="29" t="s">
        <v>0</v>
      </c>
      <c r="G267" s="29" t="s">
        <v>0</v>
      </c>
      <c r="H267" s="29" t="s">
        <v>0</v>
      </c>
      <c r="I267" s="29" t="s">
        <v>0</v>
      </c>
      <c r="J267" s="29" t="s">
        <v>0</v>
      </c>
      <c r="K267" s="29" t="s">
        <v>0</v>
      </c>
      <c r="L267" s="29" t="s">
        <v>0</v>
      </c>
      <c r="M267" s="22">
        <f>M268</f>
        <v>0</v>
      </c>
      <c r="N267" s="22">
        <f t="shared" ref="N267:O267" si="95">N268</f>
        <v>0</v>
      </c>
      <c r="O267" s="22">
        <f t="shared" si="95"/>
        <v>50000000</v>
      </c>
    </row>
    <row r="268" spans="1:15" ht="47.25" x14ac:dyDescent="0.2">
      <c r="A268" s="26" t="s">
        <v>340</v>
      </c>
      <c r="B268" s="35" t="s">
        <v>25</v>
      </c>
      <c r="C268" s="35" t="s">
        <v>18</v>
      </c>
      <c r="D268" s="35" t="s">
        <v>159</v>
      </c>
      <c r="E268" s="35" t="s">
        <v>68</v>
      </c>
      <c r="F268" s="35" t="s">
        <v>71</v>
      </c>
      <c r="G268" s="35" t="s">
        <v>32</v>
      </c>
      <c r="H268" s="35" t="s">
        <v>231</v>
      </c>
      <c r="I268" s="35" t="s">
        <v>224</v>
      </c>
      <c r="J268" s="18" t="s">
        <v>330</v>
      </c>
      <c r="K268" s="17">
        <v>0.36</v>
      </c>
      <c r="L268" s="18" t="s">
        <v>93</v>
      </c>
      <c r="M268" s="36">
        <v>0</v>
      </c>
      <c r="N268" s="36">
        <v>0</v>
      </c>
      <c r="O268" s="36">
        <v>50000000</v>
      </c>
    </row>
    <row r="269" spans="1:15" ht="31.5" x14ac:dyDescent="0.2">
      <c r="A269" s="19" t="s">
        <v>232</v>
      </c>
      <c r="B269" s="29" t="s">
        <v>0</v>
      </c>
      <c r="C269" s="29" t="s">
        <v>0</v>
      </c>
      <c r="D269" s="29" t="s">
        <v>0</v>
      </c>
      <c r="E269" s="29" t="s">
        <v>0</v>
      </c>
      <c r="F269" s="29" t="s">
        <v>0</v>
      </c>
      <c r="G269" s="29" t="s">
        <v>0</v>
      </c>
      <c r="H269" s="29" t="s">
        <v>0</v>
      </c>
      <c r="I269" s="29" t="s">
        <v>0</v>
      </c>
      <c r="J269" s="29" t="s">
        <v>0</v>
      </c>
      <c r="K269" s="29" t="s">
        <v>0</v>
      </c>
      <c r="L269" s="29" t="s">
        <v>0</v>
      </c>
      <c r="M269" s="22">
        <f>M270</f>
        <v>42984657.600000001</v>
      </c>
      <c r="N269" s="22">
        <f t="shared" ref="N269:O269" si="96">N270</f>
        <v>0</v>
      </c>
      <c r="O269" s="22">
        <f t="shared" si="96"/>
        <v>0</v>
      </c>
    </row>
    <row r="270" spans="1:15" ht="47.25" x14ac:dyDescent="0.2">
      <c r="A270" s="26" t="s">
        <v>339</v>
      </c>
      <c r="B270" s="35" t="s">
        <v>25</v>
      </c>
      <c r="C270" s="35" t="s">
        <v>18</v>
      </c>
      <c r="D270" s="35" t="s">
        <v>159</v>
      </c>
      <c r="E270" s="35" t="s">
        <v>68</v>
      </c>
      <c r="F270" s="35" t="s">
        <v>71</v>
      </c>
      <c r="G270" s="35" t="s">
        <v>32</v>
      </c>
      <c r="H270" s="35" t="s">
        <v>231</v>
      </c>
      <c r="I270" s="35" t="s">
        <v>224</v>
      </c>
      <c r="J270" s="18" t="s">
        <v>330</v>
      </c>
      <c r="K270" s="17">
        <v>0.4</v>
      </c>
      <c r="L270" s="18" t="s">
        <v>49</v>
      </c>
      <c r="M270" s="36">
        <v>42984657.600000001</v>
      </c>
      <c r="N270" s="36">
        <v>0</v>
      </c>
      <c r="O270" s="36">
        <v>0</v>
      </c>
    </row>
    <row r="271" spans="1:15" ht="31.5" x14ac:dyDescent="0.2">
      <c r="A271" s="19" t="s">
        <v>338</v>
      </c>
      <c r="B271" s="29" t="s">
        <v>0</v>
      </c>
      <c r="C271" s="29" t="s">
        <v>0</v>
      </c>
      <c r="D271" s="29" t="s">
        <v>0</v>
      </c>
      <c r="E271" s="29" t="s">
        <v>0</v>
      </c>
      <c r="F271" s="29" t="s">
        <v>0</v>
      </c>
      <c r="G271" s="29" t="s">
        <v>0</v>
      </c>
      <c r="H271" s="29" t="s">
        <v>0</v>
      </c>
      <c r="I271" s="29" t="s">
        <v>0</v>
      </c>
      <c r="J271" s="29" t="s">
        <v>0</v>
      </c>
      <c r="K271" s="29" t="s">
        <v>0</v>
      </c>
      <c r="L271" s="29" t="s">
        <v>0</v>
      </c>
      <c r="M271" s="22">
        <f>M272</f>
        <v>123016944</v>
      </c>
      <c r="N271" s="22">
        <f t="shared" ref="N271:O271" si="97">N272</f>
        <v>0</v>
      </c>
      <c r="O271" s="22">
        <f t="shared" si="97"/>
        <v>0</v>
      </c>
    </row>
    <row r="272" spans="1:15" ht="47.25" x14ac:dyDescent="0.2">
      <c r="A272" s="26" t="s">
        <v>337</v>
      </c>
      <c r="B272" s="35" t="s">
        <v>25</v>
      </c>
      <c r="C272" s="35" t="s">
        <v>18</v>
      </c>
      <c r="D272" s="35" t="s">
        <v>159</v>
      </c>
      <c r="E272" s="35" t="s">
        <v>68</v>
      </c>
      <c r="F272" s="35" t="s">
        <v>71</v>
      </c>
      <c r="G272" s="35" t="s">
        <v>32</v>
      </c>
      <c r="H272" s="35" t="s">
        <v>231</v>
      </c>
      <c r="I272" s="35" t="s">
        <v>224</v>
      </c>
      <c r="J272" s="18" t="s">
        <v>330</v>
      </c>
      <c r="K272" s="17">
        <v>0.4</v>
      </c>
      <c r="L272" s="18" t="s">
        <v>49</v>
      </c>
      <c r="M272" s="36">
        <v>123016944</v>
      </c>
      <c r="N272" s="36">
        <v>0</v>
      </c>
      <c r="O272" s="36">
        <v>0</v>
      </c>
    </row>
    <row r="273" spans="1:15" ht="31.5" x14ac:dyDescent="0.2">
      <c r="A273" s="19" t="s">
        <v>336</v>
      </c>
      <c r="B273" s="29" t="s">
        <v>0</v>
      </c>
      <c r="C273" s="29" t="s">
        <v>0</v>
      </c>
      <c r="D273" s="29" t="s">
        <v>0</v>
      </c>
      <c r="E273" s="29" t="s">
        <v>0</v>
      </c>
      <c r="F273" s="29" t="s">
        <v>0</v>
      </c>
      <c r="G273" s="29" t="s">
        <v>0</v>
      </c>
      <c r="H273" s="29" t="s">
        <v>0</v>
      </c>
      <c r="I273" s="29" t="s">
        <v>0</v>
      </c>
      <c r="J273" s="29" t="s">
        <v>0</v>
      </c>
      <c r="K273" s="29" t="s">
        <v>0</v>
      </c>
      <c r="L273" s="29" t="s">
        <v>0</v>
      </c>
      <c r="M273" s="22">
        <f>M274</f>
        <v>0</v>
      </c>
      <c r="N273" s="22">
        <f t="shared" ref="N273:O273" si="98">N274</f>
        <v>37000000</v>
      </c>
      <c r="O273" s="22">
        <f t="shared" si="98"/>
        <v>0</v>
      </c>
    </row>
    <row r="274" spans="1:15" ht="47.25" x14ac:dyDescent="0.2">
      <c r="A274" s="26" t="s">
        <v>335</v>
      </c>
      <c r="B274" s="35" t="s">
        <v>25</v>
      </c>
      <c r="C274" s="35" t="s">
        <v>18</v>
      </c>
      <c r="D274" s="35" t="s">
        <v>159</v>
      </c>
      <c r="E274" s="35" t="s">
        <v>68</v>
      </c>
      <c r="F274" s="35" t="s">
        <v>71</v>
      </c>
      <c r="G274" s="35" t="s">
        <v>32</v>
      </c>
      <c r="H274" s="35" t="s">
        <v>231</v>
      </c>
      <c r="I274" s="35" t="s">
        <v>224</v>
      </c>
      <c r="J274" s="18" t="s">
        <v>330</v>
      </c>
      <c r="K274" s="17">
        <v>0.6</v>
      </c>
      <c r="L274" s="18" t="s">
        <v>64</v>
      </c>
      <c r="M274" s="36">
        <v>0</v>
      </c>
      <c r="N274" s="36">
        <v>37000000</v>
      </c>
      <c r="O274" s="36">
        <v>0</v>
      </c>
    </row>
    <row r="275" spans="1:15" ht="31.5" x14ac:dyDescent="0.2">
      <c r="A275" s="27" t="s">
        <v>375</v>
      </c>
      <c r="B275" s="81"/>
      <c r="C275" s="81"/>
      <c r="D275" s="81"/>
      <c r="E275" s="81"/>
      <c r="F275" s="81"/>
      <c r="G275" s="81"/>
      <c r="H275" s="81"/>
      <c r="I275" s="81"/>
      <c r="J275" s="43"/>
      <c r="K275" s="44"/>
      <c r="L275" s="43"/>
      <c r="M275" s="82">
        <f>M276</f>
        <v>6490425.2199999997</v>
      </c>
      <c r="N275" s="82">
        <f t="shared" ref="N275:O275" si="99">N276</f>
        <v>0</v>
      </c>
      <c r="O275" s="82">
        <f t="shared" si="99"/>
        <v>0</v>
      </c>
    </row>
    <row r="276" spans="1:15" ht="38.25" x14ac:dyDescent="0.2">
      <c r="A276" s="26" t="s">
        <v>605</v>
      </c>
      <c r="B276" s="83">
        <v>12</v>
      </c>
      <c r="C276" s="83">
        <v>4</v>
      </c>
      <c r="D276" s="110" t="s">
        <v>159</v>
      </c>
      <c r="E276" s="83">
        <v>812</v>
      </c>
      <c r="F276" s="110" t="s">
        <v>71</v>
      </c>
      <c r="G276" s="110" t="s">
        <v>32</v>
      </c>
      <c r="H276" s="83">
        <v>11270</v>
      </c>
      <c r="I276" s="83">
        <v>522</v>
      </c>
      <c r="J276" s="18" t="s">
        <v>330</v>
      </c>
      <c r="K276" s="17">
        <v>0.65</v>
      </c>
      <c r="L276" s="18">
        <v>2022</v>
      </c>
      <c r="M276" s="84">
        <v>6490425.2199999997</v>
      </c>
      <c r="N276" s="84">
        <v>0</v>
      </c>
      <c r="O276" s="84">
        <v>0</v>
      </c>
    </row>
    <row r="277" spans="1:15" ht="31.5" x14ac:dyDescent="0.2">
      <c r="A277" s="19" t="s">
        <v>334</v>
      </c>
      <c r="B277" s="29" t="s">
        <v>0</v>
      </c>
      <c r="C277" s="29" t="s">
        <v>0</v>
      </c>
      <c r="D277" s="29" t="s">
        <v>0</v>
      </c>
      <c r="E277" s="29" t="s">
        <v>0</v>
      </c>
      <c r="F277" s="29" t="s">
        <v>0</v>
      </c>
      <c r="G277" s="29" t="s">
        <v>0</v>
      </c>
      <c r="H277" s="29" t="s">
        <v>0</v>
      </c>
      <c r="I277" s="29" t="s">
        <v>0</v>
      </c>
      <c r="J277" s="29" t="s">
        <v>0</v>
      </c>
      <c r="K277" s="29" t="s">
        <v>0</v>
      </c>
      <c r="L277" s="29" t="s">
        <v>0</v>
      </c>
      <c r="M277" s="22">
        <f>M278</f>
        <v>0</v>
      </c>
      <c r="N277" s="22">
        <f t="shared" ref="N277:O277" si="100">N278</f>
        <v>0</v>
      </c>
      <c r="O277" s="22">
        <f t="shared" si="100"/>
        <v>50000000</v>
      </c>
    </row>
    <row r="278" spans="1:15" ht="38.25" x14ac:dyDescent="0.2">
      <c r="A278" s="26" t="s">
        <v>333</v>
      </c>
      <c r="B278" s="35" t="s">
        <v>25</v>
      </c>
      <c r="C278" s="35" t="s">
        <v>18</v>
      </c>
      <c r="D278" s="35" t="s">
        <v>159</v>
      </c>
      <c r="E278" s="35" t="s">
        <v>68</v>
      </c>
      <c r="F278" s="35" t="s">
        <v>71</v>
      </c>
      <c r="G278" s="35" t="s">
        <v>32</v>
      </c>
      <c r="H278" s="35" t="s">
        <v>231</v>
      </c>
      <c r="I278" s="35" t="s">
        <v>224</v>
      </c>
      <c r="J278" s="18" t="s">
        <v>330</v>
      </c>
      <c r="K278" s="17">
        <v>1.89</v>
      </c>
      <c r="L278" s="18" t="s">
        <v>93</v>
      </c>
      <c r="M278" s="36">
        <v>0</v>
      </c>
      <c r="N278" s="36">
        <v>0</v>
      </c>
      <c r="O278" s="36">
        <v>50000000</v>
      </c>
    </row>
    <row r="279" spans="1:15" ht="31.5" x14ac:dyDescent="0.2">
      <c r="A279" s="19" t="s">
        <v>332</v>
      </c>
      <c r="B279" s="29" t="s">
        <v>0</v>
      </c>
      <c r="C279" s="29" t="s">
        <v>0</v>
      </c>
      <c r="D279" s="29" t="s">
        <v>0</v>
      </c>
      <c r="E279" s="29" t="s">
        <v>0</v>
      </c>
      <c r="F279" s="29" t="s">
        <v>0</v>
      </c>
      <c r="G279" s="29" t="s">
        <v>0</v>
      </c>
      <c r="H279" s="29" t="s">
        <v>0</v>
      </c>
      <c r="I279" s="29" t="s">
        <v>0</v>
      </c>
      <c r="J279" s="29" t="s">
        <v>0</v>
      </c>
      <c r="K279" s="29" t="s">
        <v>0</v>
      </c>
      <c r="L279" s="29" t="s">
        <v>0</v>
      </c>
      <c r="M279" s="22">
        <f>M280</f>
        <v>45150099</v>
      </c>
      <c r="N279" s="22">
        <f t="shared" ref="N279:O279" si="101">N280</f>
        <v>0</v>
      </c>
      <c r="O279" s="22">
        <f t="shared" si="101"/>
        <v>0</v>
      </c>
    </row>
    <row r="280" spans="1:15" ht="47.25" x14ac:dyDescent="0.2">
      <c r="A280" s="26" t="s">
        <v>331</v>
      </c>
      <c r="B280" s="35" t="s">
        <v>25</v>
      </c>
      <c r="C280" s="35" t="s">
        <v>18</v>
      </c>
      <c r="D280" s="35" t="s">
        <v>159</v>
      </c>
      <c r="E280" s="35" t="s">
        <v>68</v>
      </c>
      <c r="F280" s="35" t="s">
        <v>71</v>
      </c>
      <c r="G280" s="35" t="s">
        <v>32</v>
      </c>
      <c r="H280" s="35" t="s">
        <v>231</v>
      </c>
      <c r="I280" s="35" t="s">
        <v>224</v>
      </c>
      <c r="J280" s="18" t="s">
        <v>330</v>
      </c>
      <c r="K280" s="17">
        <v>0.4</v>
      </c>
      <c r="L280" s="18" t="s">
        <v>49</v>
      </c>
      <c r="M280" s="36">
        <v>45150099</v>
      </c>
      <c r="N280" s="36">
        <v>0</v>
      </c>
      <c r="O280" s="36">
        <v>0</v>
      </c>
    </row>
    <row r="281" spans="1:15" s="59" customFormat="1" ht="31.5" x14ac:dyDescent="0.2">
      <c r="A281" s="27" t="s">
        <v>583</v>
      </c>
      <c r="B281" s="81" t="s">
        <v>25</v>
      </c>
      <c r="C281" s="81">
        <v>4</v>
      </c>
      <c r="D281" s="81" t="s">
        <v>51</v>
      </c>
      <c r="E281" s="81" t="s">
        <v>0</v>
      </c>
      <c r="F281" s="81" t="s">
        <v>0</v>
      </c>
      <c r="G281" s="81" t="s">
        <v>0</v>
      </c>
      <c r="H281" s="81" t="s">
        <v>0</v>
      </c>
      <c r="I281" s="81" t="s">
        <v>0</v>
      </c>
      <c r="J281" s="43" t="s">
        <v>0</v>
      </c>
      <c r="K281" s="44" t="s">
        <v>0</v>
      </c>
      <c r="L281" s="43" t="s">
        <v>0</v>
      </c>
      <c r="M281" s="82">
        <f t="shared" ref="M281:M287" si="102">M282</f>
        <v>0</v>
      </c>
      <c r="N281" s="82">
        <f t="shared" ref="N281:O286" si="103">N282</f>
        <v>60000000</v>
      </c>
      <c r="O281" s="82">
        <f t="shared" si="103"/>
        <v>100000000</v>
      </c>
    </row>
    <row r="282" spans="1:15" s="59" customFormat="1" ht="31.5" x14ac:dyDescent="0.2">
      <c r="A282" s="27" t="s">
        <v>35</v>
      </c>
      <c r="B282" s="81" t="s">
        <v>25</v>
      </c>
      <c r="C282" s="81">
        <v>4</v>
      </c>
      <c r="D282" s="81" t="s">
        <v>51</v>
      </c>
      <c r="E282" s="81" t="s">
        <v>36</v>
      </c>
      <c r="F282" s="81" t="s">
        <v>0</v>
      </c>
      <c r="G282" s="81" t="s">
        <v>0</v>
      </c>
      <c r="H282" s="81" t="s">
        <v>0</v>
      </c>
      <c r="I282" s="81" t="s">
        <v>0</v>
      </c>
      <c r="J282" s="43" t="s">
        <v>0</v>
      </c>
      <c r="K282" s="44" t="s">
        <v>0</v>
      </c>
      <c r="L282" s="43" t="s">
        <v>0</v>
      </c>
      <c r="M282" s="82">
        <f t="shared" si="102"/>
        <v>0</v>
      </c>
      <c r="N282" s="82">
        <f t="shared" si="103"/>
        <v>60000000</v>
      </c>
      <c r="O282" s="82">
        <f t="shared" si="103"/>
        <v>100000000</v>
      </c>
    </row>
    <row r="283" spans="1:15" s="59" customFormat="1" ht="15.75" x14ac:dyDescent="0.2">
      <c r="A283" s="27" t="s">
        <v>70</v>
      </c>
      <c r="B283" s="81" t="s">
        <v>25</v>
      </c>
      <c r="C283" s="81">
        <v>4</v>
      </c>
      <c r="D283" s="81" t="s">
        <v>51</v>
      </c>
      <c r="E283" s="81" t="s">
        <v>36</v>
      </c>
      <c r="F283" s="81" t="s">
        <v>71</v>
      </c>
      <c r="G283" s="81" t="s">
        <v>0</v>
      </c>
      <c r="H283" s="81" t="s">
        <v>0</v>
      </c>
      <c r="I283" s="81" t="s">
        <v>0</v>
      </c>
      <c r="J283" s="43" t="s">
        <v>0</v>
      </c>
      <c r="K283" s="44" t="s">
        <v>0</v>
      </c>
      <c r="L283" s="43" t="s">
        <v>0</v>
      </c>
      <c r="M283" s="82">
        <f t="shared" si="102"/>
        <v>0</v>
      </c>
      <c r="N283" s="82">
        <f t="shared" si="103"/>
        <v>60000000</v>
      </c>
      <c r="O283" s="82">
        <f t="shared" si="103"/>
        <v>100000000</v>
      </c>
    </row>
    <row r="284" spans="1:15" s="59" customFormat="1" ht="15.75" x14ac:dyDescent="0.2">
      <c r="A284" s="27" t="s">
        <v>584</v>
      </c>
      <c r="B284" s="81" t="s">
        <v>25</v>
      </c>
      <c r="C284" s="81">
        <v>4</v>
      </c>
      <c r="D284" s="81" t="s">
        <v>51</v>
      </c>
      <c r="E284" s="81" t="s">
        <v>36</v>
      </c>
      <c r="F284" s="81" t="s">
        <v>71</v>
      </c>
      <c r="G284" s="81" t="s">
        <v>39</v>
      </c>
      <c r="H284" s="81" t="s">
        <v>0</v>
      </c>
      <c r="I284" s="81" t="s">
        <v>0</v>
      </c>
      <c r="J284" s="43" t="s">
        <v>0</v>
      </c>
      <c r="K284" s="44" t="s">
        <v>0</v>
      </c>
      <c r="L284" s="43" t="s">
        <v>0</v>
      </c>
      <c r="M284" s="82">
        <f t="shared" si="102"/>
        <v>0</v>
      </c>
      <c r="N284" s="82">
        <f t="shared" si="103"/>
        <v>60000000</v>
      </c>
      <c r="O284" s="82">
        <f t="shared" si="103"/>
        <v>100000000</v>
      </c>
    </row>
    <row r="285" spans="1:15" s="59" customFormat="1" ht="47.25" x14ac:dyDescent="0.2">
      <c r="A285" s="27" t="s">
        <v>234</v>
      </c>
      <c r="B285" s="81" t="s">
        <v>25</v>
      </c>
      <c r="C285" s="81">
        <v>4</v>
      </c>
      <c r="D285" s="81" t="s">
        <v>51</v>
      </c>
      <c r="E285" s="81" t="s">
        <v>36</v>
      </c>
      <c r="F285" s="81" t="s">
        <v>71</v>
      </c>
      <c r="G285" s="81" t="s">
        <v>39</v>
      </c>
      <c r="H285" s="81" t="s">
        <v>231</v>
      </c>
      <c r="I285" s="81" t="s">
        <v>0</v>
      </c>
      <c r="J285" s="43" t="s">
        <v>0</v>
      </c>
      <c r="K285" s="44" t="s">
        <v>0</v>
      </c>
      <c r="L285" s="43" t="s">
        <v>0</v>
      </c>
      <c r="M285" s="82">
        <f t="shared" si="102"/>
        <v>0</v>
      </c>
      <c r="N285" s="82">
        <f t="shared" si="103"/>
        <v>60000000</v>
      </c>
      <c r="O285" s="82">
        <f t="shared" si="103"/>
        <v>100000000</v>
      </c>
    </row>
    <row r="286" spans="1:15" s="59" customFormat="1" ht="63" x14ac:dyDescent="0.2">
      <c r="A286" s="27" t="s">
        <v>225</v>
      </c>
      <c r="B286" s="81" t="s">
        <v>25</v>
      </c>
      <c r="C286" s="81">
        <v>4</v>
      </c>
      <c r="D286" s="81" t="s">
        <v>51</v>
      </c>
      <c r="E286" s="81" t="s">
        <v>36</v>
      </c>
      <c r="F286" s="81" t="s">
        <v>71</v>
      </c>
      <c r="G286" s="81" t="s">
        <v>39</v>
      </c>
      <c r="H286" s="81" t="s">
        <v>231</v>
      </c>
      <c r="I286" s="81" t="s">
        <v>224</v>
      </c>
      <c r="J286" s="43" t="s">
        <v>0</v>
      </c>
      <c r="K286" s="44" t="s">
        <v>0</v>
      </c>
      <c r="L286" s="43" t="s">
        <v>0</v>
      </c>
      <c r="M286" s="82">
        <f t="shared" si="102"/>
        <v>0</v>
      </c>
      <c r="N286" s="82">
        <f t="shared" si="103"/>
        <v>60000000</v>
      </c>
      <c r="O286" s="82">
        <f t="shared" si="103"/>
        <v>100000000</v>
      </c>
    </row>
    <row r="287" spans="1:15" s="59" customFormat="1" ht="15.75" x14ac:dyDescent="0.2">
      <c r="A287" s="27" t="s">
        <v>233</v>
      </c>
      <c r="B287" s="81"/>
      <c r="C287" s="81"/>
      <c r="D287" s="81"/>
      <c r="E287" s="81"/>
      <c r="F287" s="81"/>
      <c r="G287" s="81"/>
      <c r="H287" s="81"/>
      <c r="I287" s="81"/>
      <c r="J287" s="43"/>
      <c r="K287" s="44"/>
      <c r="L287" s="43"/>
      <c r="M287" s="82">
        <f t="shared" si="102"/>
        <v>0</v>
      </c>
      <c r="N287" s="82">
        <f t="shared" ref="N287:O287" si="104">N288</f>
        <v>60000000</v>
      </c>
      <c r="O287" s="82">
        <f t="shared" si="104"/>
        <v>100000000</v>
      </c>
    </row>
    <row r="288" spans="1:15" s="59" customFormat="1" ht="31.5" customHeight="1" x14ac:dyDescent="0.2">
      <c r="A288" s="26" t="s">
        <v>585</v>
      </c>
      <c r="B288" s="35" t="s">
        <v>25</v>
      </c>
      <c r="C288" s="35">
        <v>4</v>
      </c>
      <c r="D288" s="35" t="s">
        <v>51</v>
      </c>
      <c r="E288" s="35" t="s">
        <v>36</v>
      </c>
      <c r="F288" s="35" t="s">
        <v>71</v>
      </c>
      <c r="G288" s="35" t="s">
        <v>39</v>
      </c>
      <c r="H288" s="35" t="s">
        <v>231</v>
      </c>
      <c r="I288" s="35" t="s">
        <v>224</v>
      </c>
      <c r="J288" s="18" t="s">
        <v>609</v>
      </c>
      <c r="K288" s="17">
        <v>8</v>
      </c>
      <c r="L288" s="18">
        <v>2024</v>
      </c>
      <c r="M288" s="36">
        <v>0</v>
      </c>
      <c r="N288" s="36">
        <v>60000000</v>
      </c>
      <c r="O288" s="36">
        <v>100000000</v>
      </c>
    </row>
    <row r="289" spans="1:15" ht="31.5" x14ac:dyDescent="0.2">
      <c r="A289" s="19" t="s">
        <v>128</v>
      </c>
      <c r="B289" s="20" t="s">
        <v>28</v>
      </c>
      <c r="C289" s="20" t="s">
        <v>0</v>
      </c>
      <c r="D289" s="20" t="s">
        <v>0</v>
      </c>
      <c r="E289" s="20" t="s">
        <v>0</v>
      </c>
      <c r="F289" s="20" t="s">
        <v>0</v>
      </c>
      <c r="G289" s="20" t="s">
        <v>0</v>
      </c>
      <c r="H289" s="21" t="s">
        <v>0</v>
      </c>
      <c r="I289" s="21" t="s">
        <v>0</v>
      </c>
      <c r="J289" s="21" t="s">
        <v>0</v>
      </c>
      <c r="K289" s="21" t="s">
        <v>0</v>
      </c>
      <c r="L289" s="21" t="s">
        <v>0</v>
      </c>
      <c r="M289" s="22">
        <f>M290+M308</f>
        <v>30496091</v>
      </c>
      <c r="N289" s="22">
        <f t="shared" ref="N289:O289" si="105">N290+N308</f>
        <v>184908087</v>
      </c>
      <c r="O289" s="22">
        <f t="shared" si="105"/>
        <v>216979043</v>
      </c>
    </row>
    <row r="290" spans="1:15" ht="31.5" x14ac:dyDescent="0.2">
      <c r="A290" s="19" t="s">
        <v>206</v>
      </c>
      <c r="B290" s="20" t="s">
        <v>28</v>
      </c>
      <c r="C290" s="20" t="s">
        <v>15</v>
      </c>
      <c r="D290" s="20" t="s">
        <v>0</v>
      </c>
      <c r="E290" s="20" t="s">
        <v>0</v>
      </c>
      <c r="F290" s="20" t="s">
        <v>0</v>
      </c>
      <c r="G290" s="20" t="s">
        <v>0</v>
      </c>
      <c r="H290" s="21" t="s">
        <v>0</v>
      </c>
      <c r="I290" s="21" t="s">
        <v>0</v>
      </c>
      <c r="J290" s="21" t="s">
        <v>0</v>
      </c>
      <c r="K290" s="21" t="s">
        <v>0</v>
      </c>
      <c r="L290" s="21" t="s">
        <v>0</v>
      </c>
      <c r="M290" s="22">
        <f>M291</f>
        <v>30496091</v>
      </c>
      <c r="N290" s="22">
        <f t="shared" ref="N290:O290" si="106">N291</f>
        <v>54908087</v>
      </c>
      <c r="O290" s="22">
        <f t="shared" si="106"/>
        <v>216979043</v>
      </c>
    </row>
    <row r="291" spans="1:15" ht="31.5" x14ac:dyDescent="0.2">
      <c r="A291" s="19" t="s">
        <v>129</v>
      </c>
      <c r="B291" s="20" t="s">
        <v>28</v>
      </c>
      <c r="C291" s="20" t="s">
        <v>15</v>
      </c>
      <c r="D291" s="20" t="s">
        <v>130</v>
      </c>
      <c r="E291" s="20" t="s">
        <v>0</v>
      </c>
      <c r="F291" s="20" t="s">
        <v>0</v>
      </c>
      <c r="G291" s="20" t="s">
        <v>0</v>
      </c>
      <c r="H291" s="21" t="s">
        <v>0</v>
      </c>
      <c r="I291" s="21" t="s">
        <v>0</v>
      </c>
      <c r="J291" s="21" t="s">
        <v>0</v>
      </c>
      <c r="K291" s="21" t="s">
        <v>0</v>
      </c>
      <c r="L291" s="21" t="s">
        <v>0</v>
      </c>
      <c r="M291" s="22">
        <f>M292+M301</f>
        <v>30496091</v>
      </c>
      <c r="N291" s="22">
        <f t="shared" ref="N291:O291" si="107">N292+N301</f>
        <v>54908087</v>
      </c>
      <c r="O291" s="22">
        <f t="shared" si="107"/>
        <v>216979043</v>
      </c>
    </row>
    <row r="292" spans="1:15" ht="31.5" x14ac:dyDescent="0.2">
      <c r="A292" s="19" t="s">
        <v>143</v>
      </c>
      <c r="B292" s="20" t="s">
        <v>28</v>
      </c>
      <c r="C292" s="20" t="s">
        <v>15</v>
      </c>
      <c r="D292" s="20" t="s">
        <v>130</v>
      </c>
      <c r="E292" s="20" t="s">
        <v>144</v>
      </c>
      <c r="F292" s="20" t="s">
        <v>0</v>
      </c>
      <c r="G292" s="20" t="s">
        <v>0</v>
      </c>
      <c r="H292" s="21" t="s">
        <v>0</v>
      </c>
      <c r="I292" s="21" t="s">
        <v>0</v>
      </c>
      <c r="J292" s="21" t="s">
        <v>0</v>
      </c>
      <c r="K292" s="21" t="s">
        <v>0</v>
      </c>
      <c r="L292" s="21" t="s">
        <v>0</v>
      </c>
      <c r="M292" s="22">
        <f>M293</f>
        <v>30496091</v>
      </c>
      <c r="N292" s="22">
        <f t="shared" ref="N292:O295" si="108">N293</f>
        <v>19057023</v>
      </c>
      <c r="O292" s="22">
        <f t="shared" si="108"/>
        <v>115915213</v>
      </c>
    </row>
    <row r="293" spans="1:15" ht="15.75" x14ac:dyDescent="0.2">
      <c r="A293" s="24" t="s">
        <v>152</v>
      </c>
      <c r="B293" s="20" t="s">
        <v>28</v>
      </c>
      <c r="C293" s="20" t="s">
        <v>15</v>
      </c>
      <c r="D293" s="20" t="s">
        <v>130</v>
      </c>
      <c r="E293" s="20" t="s">
        <v>144</v>
      </c>
      <c r="F293" s="20" t="s">
        <v>51</v>
      </c>
      <c r="G293" s="20" t="s">
        <v>0</v>
      </c>
      <c r="H293" s="20" t="s">
        <v>0</v>
      </c>
      <c r="I293" s="20" t="s">
        <v>0</v>
      </c>
      <c r="J293" s="20" t="s">
        <v>0</v>
      </c>
      <c r="K293" s="20" t="s">
        <v>0</v>
      </c>
      <c r="L293" s="20" t="s">
        <v>0</v>
      </c>
      <c r="M293" s="22">
        <f>M294</f>
        <v>30496091</v>
      </c>
      <c r="N293" s="22">
        <f t="shared" si="108"/>
        <v>19057023</v>
      </c>
      <c r="O293" s="22">
        <f t="shared" si="108"/>
        <v>115915213</v>
      </c>
    </row>
    <row r="294" spans="1:15" ht="15.75" x14ac:dyDescent="0.2">
      <c r="A294" s="24" t="s">
        <v>329</v>
      </c>
      <c r="B294" s="20" t="s">
        <v>28</v>
      </c>
      <c r="C294" s="20" t="s">
        <v>15</v>
      </c>
      <c r="D294" s="20" t="s">
        <v>130</v>
      </c>
      <c r="E294" s="20" t="s">
        <v>144</v>
      </c>
      <c r="F294" s="20" t="s">
        <v>51</v>
      </c>
      <c r="G294" s="20" t="s">
        <v>39</v>
      </c>
      <c r="H294" s="20" t="s">
        <v>0</v>
      </c>
      <c r="I294" s="20" t="s">
        <v>0</v>
      </c>
      <c r="J294" s="20" t="s">
        <v>0</v>
      </c>
      <c r="K294" s="20" t="s">
        <v>0</v>
      </c>
      <c r="L294" s="20" t="s">
        <v>0</v>
      </c>
      <c r="M294" s="22">
        <f>M295</f>
        <v>30496091</v>
      </c>
      <c r="N294" s="22">
        <f t="shared" si="108"/>
        <v>19057023</v>
      </c>
      <c r="O294" s="22">
        <f t="shared" si="108"/>
        <v>115915213</v>
      </c>
    </row>
    <row r="295" spans="1:15" ht="31.5" x14ac:dyDescent="0.2">
      <c r="A295" s="19" t="s">
        <v>328</v>
      </c>
      <c r="B295" s="20" t="s">
        <v>28</v>
      </c>
      <c r="C295" s="20" t="s">
        <v>15</v>
      </c>
      <c r="D295" s="20" t="s">
        <v>130</v>
      </c>
      <c r="E295" s="20" t="s">
        <v>144</v>
      </c>
      <c r="F295" s="20" t="s">
        <v>51</v>
      </c>
      <c r="G295" s="20" t="s">
        <v>39</v>
      </c>
      <c r="H295" s="20" t="s">
        <v>325</v>
      </c>
      <c r="I295" s="21" t="s">
        <v>0</v>
      </c>
      <c r="J295" s="21" t="s">
        <v>0</v>
      </c>
      <c r="K295" s="21" t="s">
        <v>0</v>
      </c>
      <c r="L295" s="21" t="s">
        <v>0</v>
      </c>
      <c r="M295" s="22">
        <f>M296</f>
        <v>30496091</v>
      </c>
      <c r="N295" s="22">
        <f t="shared" si="108"/>
        <v>19057023</v>
      </c>
      <c r="O295" s="22">
        <f t="shared" si="108"/>
        <v>115915213</v>
      </c>
    </row>
    <row r="296" spans="1:15" ht="63" x14ac:dyDescent="0.2">
      <c r="A296" s="19" t="s">
        <v>225</v>
      </c>
      <c r="B296" s="20" t="s">
        <v>28</v>
      </c>
      <c r="C296" s="20" t="s">
        <v>15</v>
      </c>
      <c r="D296" s="20" t="s">
        <v>130</v>
      </c>
      <c r="E296" s="20" t="s">
        <v>144</v>
      </c>
      <c r="F296" s="20" t="s">
        <v>51</v>
      </c>
      <c r="G296" s="20" t="s">
        <v>39</v>
      </c>
      <c r="H296" s="20" t="s">
        <v>325</v>
      </c>
      <c r="I296" s="20" t="s">
        <v>224</v>
      </c>
      <c r="J296" s="20" t="s">
        <v>0</v>
      </c>
      <c r="K296" s="20" t="s">
        <v>0</v>
      </c>
      <c r="L296" s="20" t="s">
        <v>0</v>
      </c>
      <c r="M296" s="22">
        <f>M297+M299</f>
        <v>30496091</v>
      </c>
      <c r="N296" s="22">
        <f t="shared" ref="N296:O296" si="109">N297+N299</f>
        <v>19057023</v>
      </c>
      <c r="O296" s="22">
        <f t="shared" si="109"/>
        <v>115915213</v>
      </c>
    </row>
    <row r="297" spans="1:15" ht="15.75" x14ac:dyDescent="0.2">
      <c r="A297" s="19" t="s">
        <v>233</v>
      </c>
      <c r="B297" s="29" t="s">
        <v>0</v>
      </c>
      <c r="C297" s="29" t="s">
        <v>0</v>
      </c>
      <c r="D297" s="29" t="s">
        <v>0</v>
      </c>
      <c r="E297" s="29" t="s">
        <v>0</v>
      </c>
      <c r="F297" s="29" t="s">
        <v>0</v>
      </c>
      <c r="G297" s="29" t="s">
        <v>0</v>
      </c>
      <c r="H297" s="29" t="s">
        <v>0</v>
      </c>
      <c r="I297" s="29" t="s">
        <v>0</v>
      </c>
      <c r="J297" s="29" t="s">
        <v>0</v>
      </c>
      <c r="K297" s="29" t="s">
        <v>0</v>
      </c>
      <c r="L297" s="29" t="s">
        <v>0</v>
      </c>
      <c r="M297" s="22">
        <f>M298</f>
        <v>0</v>
      </c>
      <c r="N297" s="22">
        <f t="shared" ref="N297:O297" si="110">N298</f>
        <v>19057023</v>
      </c>
      <c r="O297" s="22">
        <f t="shared" si="110"/>
        <v>115915213</v>
      </c>
    </row>
    <row r="298" spans="1:15" ht="63" x14ac:dyDescent="0.2">
      <c r="A298" s="26" t="s">
        <v>327</v>
      </c>
      <c r="B298" s="35" t="s">
        <v>28</v>
      </c>
      <c r="C298" s="35" t="s">
        <v>15</v>
      </c>
      <c r="D298" s="35" t="s">
        <v>130</v>
      </c>
      <c r="E298" s="35" t="s">
        <v>144</v>
      </c>
      <c r="F298" s="35" t="s">
        <v>51</v>
      </c>
      <c r="G298" s="35" t="s">
        <v>39</v>
      </c>
      <c r="H298" s="35" t="s">
        <v>325</v>
      </c>
      <c r="I298" s="35" t="s">
        <v>224</v>
      </c>
      <c r="J298" s="13" t="s">
        <v>114</v>
      </c>
      <c r="K298" s="17">
        <v>1700</v>
      </c>
      <c r="L298" s="18">
        <v>2024</v>
      </c>
      <c r="M298" s="36">
        <v>0</v>
      </c>
      <c r="N298" s="36">
        <v>19057023</v>
      </c>
      <c r="O298" s="36">
        <v>115915213</v>
      </c>
    </row>
    <row r="299" spans="1:15" ht="15.75" x14ac:dyDescent="0.2">
      <c r="A299" s="39" t="s">
        <v>405</v>
      </c>
      <c r="B299" s="29" t="s">
        <v>0</v>
      </c>
      <c r="C299" s="29" t="s">
        <v>0</v>
      </c>
      <c r="D299" s="29" t="s">
        <v>0</v>
      </c>
      <c r="E299" s="29" t="s">
        <v>0</v>
      </c>
      <c r="F299" s="29" t="s">
        <v>0</v>
      </c>
      <c r="G299" s="29" t="s">
        <v>0</v>
      </c>
      <c r="H299" s="29" t="s">
        <v>0</v>
      </c>
      <c r="I299" s="29" t="s">
        <v>0</v>
      </c>
      <c r="J299" s="29" t="s">
        <v>0</v>
      </c>
      <c r="K299" s="29" t="s">
        <v>0</v>
      </c>
      <c r="L299" s="29" t="s">
        <v>0</v>
      </c>
      <c r="M299" s="22">
        <f>M300</f>
        <v>30496091</v>
      </c>
      <c r="N299" s="22">
        <f t="shared" ref="N299:O299" si="111">N300</f>
        <v>0</v>
      </c>
      <c r="O299" s="22">
        <f t="shared" si="111"/>
        <v>0</v>
      </c>
    </row>
    <row r="300" spans="1:15" s="59" customFormat="1" ht="63" x14ac:dyDescent="0.2">
      <c r="A300" s="26" t="s">
        <v>326</v>
      </c>
      <c r="B300" s="35" t="s">
        <v>28</v>
      </c>
      <c r="C300" s="35" t="s">
        <v>15</v>
      </c>
      <c r="D300" s="35" t="s">
        <v>130</v>
      </c>
      <c r="E300" s="35" t="s">
        <v>144</v>
      </c>
      <c r="F300" s="35" t="s">
        <v>51</v>
      </c>
      <c r="G300" s="35" t="s">
        <v>39</v>
      </c>
      <c r="H300" s="35" t="s">
        <v>325</v>
      </c>
      <c r="I300" s="35" t="s">
        <v>224</v>
      </c>
      <c r="J300" s="13" t="s">
        <v>114</v>
      </c>
      <c r="K300" s="17">
        <v>294.3</v>
      </c>
      <c r="L300" s="18" t="s">
        <v>49</v>
      </c>
      <c r="M300" s="36">
        <v>30496091</v>
      </c>
      <c r="N300" s="36">
        <v>0</v>
      </c>
      <c r="O300" s="36">
        <v>0</v>
      </c>
    </row>
    <row r="301" spans="1:15" ht="31.5" x14ac:dyDescent="0.2">
      <c r="A301" s="19" t="s">
        <v>35</v>
      </c>
      <c r="B301" s="20" t="s">
        <v>28</v>
      </c>
      <c r="C301" s="20" t="s">
        <v>15</v>
      </c>
      <c r="D301" s="20" t="s">
        <v>130</v>
      </c>
      <c r="E301" s="20" t="s">
        <v>36</v>
      </c>
      <c r="F301" s="20" t="s">
        <v>0</v>
      </c>
      <c r="G301" s="20" t="s">
        <v>0</v>
      </c>
      <c r="H301" s="21" t="s">
        <v>0</v>
      </c>
      <c r="I301" s="21" t="s">
        <v>0</v>
      </c>
      <c r="J301" s="21" t="s">
        <v>0</v>
      </c>
      <c r="K301" s="21" t="s">
        <v>0</v>
      </c>
      <c r="L301" s="21" t="s">
        <v>0</v>
      </c>
      <c r="M301" s="22">
        <f t="shared" ref="M301:M306" si="112">M302</f>
        <v>0</v>
      </c>
      <c r="N301" s="22">
        <f t="shared" ref="N301:O306" si="113">N302</f>
        <v>35851064</v>
      </c>
      <c r="O301" s="22">
        <f t="shared" si="113"/>
        <v>101063830</v>
      </c>
    </row>
    <row r="302" spans="1:15" ht="15.75" x14ac:dyDescent="0.2">
      <c r="A302" s="24" t="s">
        <v>131</v>
      </c>
      <c r="B302" s="20" t="s">
        <v>28</v>
      </c>
      <c r="C302" s="20" t="s">
        <v>15</v>
      </c>
      <c r="D302" s="20" t="s">
        <v>130</v>
      </c>
      <c r="E302" s="20" t="s">
        <v>36</v>
      </c>
      <c r="F302" s="20" t="s">
        <v>132</v>
      </c>
      <c r="G302" s="20" t="s">
        <v>0</v>
      </c>
      <c r="H302" s="20" t="s">
        <v>0</v>
      </c>
      <c r="I302" s="20" t="s">
        <v>0</v>
      </c>
      <c r="J302" s="20" t="s">
        <v>0</v>
      </c>
      <c r="K302" s="20" t="s">
        <v>0</v>
      </c>
      <c r="L302" s="20" t="s">
        <v>0</v>
      </c>
      <c r="M302" s="22">
        <f t="shared" si="112"/>
        <v>0</v>
      </c>
      <c r="N302" s="22">
        <f t="shared" si="113"/>
        <v>35851064</v>
      </c>
      <c r="O302" s="22">
        <f t="shared" si="113"/>
        <v>101063830</v>
      </c>
    </row>
    <row r="303" spans="1:15" ht="15.75" x14ac:dyDescent="0.2">
      <c r="A303" s="24" t="s">
        <v>133</v>
      </c>
      <c r="B303" s="20" t="s">
        <v>28</v>
      </c>
      <c r="C303" s="20" t="s">
        <v>15</v>
      </c>
      <c r="D303" s="20" t="s">
        <v>130</v>
      </c>
      <c r="E303" s="20" t="s">
        <v>36</v>
      </c>
      <c r="F303" s="20" t="s">
        <v>132</v>
      </c>
      <c r="G303" s="20" t="s">
        <v>87</v>
      </c>
      <c r="H303" s="20" t="s">
        <v>0</v>
      </c>
      <c r="I303" s="20" t="s">
        <v>0</v>
      </c>
      <c r="J303" s="20" t="s">
        <v>0</v>
      </c>
      <c r="K303" s="20" t="s">
        <v>0</v>
      </c>
      <c r="L303" s="20" t="s">
        <v>0</v>
      </c>
      <c r="M303" s="22">
        <f t="shared" si="112"/>
        <v>0</v>
      </c>
      <c r="N303" s="22">
        <f t="shared" si="113"/>
        <v>35851064</v>
      </c>
      <c r="O303" s="22">
        <f t="shared" si="113"/>
        <v>101063830</v>
      </c>
    </row>
    <row r="304" spans="1:15" ht="31.5" x14ac:dyDescent="0.2">
      <c r="A304" s="19" t="s">
        <v>324</v>
      </c>
      <c r="B304" s="20" t="s">
        <v>28</v>
      </c>
      <c r="C304" s="20" t="s">
        <v>15</v>
      </c>
      <c r="D304" s="20" t="s">
        <v>130</v>
      </c>
      <c r="E304" s="20" t="s">
        <v>36</v>
      </c>
      <c r="F304" s="20" t="s">
        <v>132</v>
      </c>
      <c r="G304" s="20" t="s">
        <v>87</v>
      </c>
      <c r="H304" s="20" t="s">
        <v>321</v>
      </c>
      <c r="I304" s="21" t="s">
        <v>0</v>
      </c>
      <c r="J304" s="21" t="s">
        <v>0</v>
      </c>
      <c r="K304" s="21" t="s">
        <v>0</v>
      </c>
      <c r="L304" s="21" t="s">
        <v>0</v>
      </c>
      <c r="M304" s="22">
        <f t="shared" si="112"/>
        <v>0</v>
      </c>
      <c r="N304" s="22">
        <f t="shared" si="113"/>
        <v>35851064</v>
      </c>
      <c r="O304" s="22">
        <f t="shared" si="113"/>
        <v>101063830</v>
      </c>
    </row>
    <row r="305" spans="1:15" ht="63" x14ac:dyDescent="0.2">
      <c r="A305" s="19" t="s">
        <v>225</v>
      </c>
      <c r="B305" s="20" t="s">
        <v>28</v>
      </c>
      <c r="C305" s="20" t="s">
        <v>15</v>
      </c>
      <c r="D305" s="20" t="s">
        <v>130</v>
      </c>
      <c r="E305" s="20" t="s">
        <v>36</v>
      </c>
      <c r="F305" s="20" t="s">
        <v>132</v>
      </c>
      <c r="G305" s="20" t="s">
        <v>87</v>
      </c>
      <c r="H305" s="20" t="s">
        <v>321</v>
      </c>
      <c r="I305" s="20" t="s">
        <v>224</v>
      </c>
      <c r="J305" s="20" t="s">
        <v>0</v>
      </c>
      <c r="K305" s="20" t="s">
        <v>0</v>
      </c>
      <c r="L305" s="20" t="s">
        <v>0</v>
      </c>
      <c r="M305" s="22">
        <f t="shared" si="112"/>
        <v>0</v>
      </c>
      <c r="N305" s="22">
        <f t="shared" si="113"/>
        <v>35851064</v>
      </c>
      <c r="O305" s="22">
        <f t="shared" si="113"/>
        <v>101063830</v>
      </c>
    </row>
    <row r="306" spans="1:15" ht="15.75" x14ac:dyDescent="0.2">
      <c r="A306" s="19" t="s">
        <v>323</v>
      </c>
      <c r="B306" s="29" t="s">
        <v>0</v>
      </c>
      <c r="C306" s="29" t="s">
        <v>0</v>
      </c>
      <c r="D306" s="29" t="s">
        <v>0</v>
      </c>
      <c r="E306" s="29" t="s">
        <v>0</v>
      </c>
      <c r="F306" s="29" t="s">
        <v>0</v>
      </c>
      <c r="G306" s="29" t="s">
        <v>0</v>
      </c>
      <c r="H306" s="29" t="s">
        <v>0</v>
      </c>
      <c r="I306" s="29" t="s">
        <v>0</v>
      </c>
      <c r="J306" s="29" t="s">
        <v>0</v>
      </c>
      <c r="K306" s="29" t="s">
        <v>0</v>
      </c>
      <c r="L306" s="29" t="s">
        <v>0</v>
      </c>
      <c r="M306" s="22">
        <f t="shared" si="112"/>
        <v>0</v>
      </c>
      <c r="N306" s="22">
        <f t="shared" si="113"/>
        <v>35851064</v>
      </c>
      <c r="O306" s="22">
        <f t="shared" si="113"/>
        <v>101063830</v>
      </c>
    </row>
    <row r="307" spans="1:15" s="59" customFormat="1" ht="63" x14ac:dyDescent="0.2">
      <c r="A307" s="28" t="s">
        <v>322</v>
      </c>
      <c r="B307" s="35" t="s">
        <v>28</v>
      </c>
      <c r="C307" s="35" t="s">
        <v>15</v>
      </c>
      <c r="D307" s="35" t="s">
        <v>130</v>
      </c>
      <c r="E307" s="35" t="s">
        <v>36</v>
      </c>
      <c r="F307" s="35" t="s">
        <v>132</v>
      </c>
      <c r="G307" s="35" t="s">
        <v>87</v>
      </c>
      <c r="H307" s="35" t="s">
        <v>321</v>
      </c>
      <c r="I307" s="35" t="s">
        <v>224</v>
      </c>
      <c r="J307" s="18" t="s">
        <v>114</v>
      </c>
      <c r="K307" s="17">
        <v>1410</v>
      </c>
      <c r="L307" s="18" t="s">
        <v>93</v>
      </c>
      <c r="M307" s="36">
        <v>0</v>
      </c>
      <c r="N307" s="36">
        <v>35851064</v>
      </c>
      <c r="O307" s="36">
        <v>101063830</v>
      </c>
    </row>
    <row r="308" spans="1:15" ht="31.5" x14ac:dyDescent="0.2">
      <c r="A308" s="19" t="s">
        <v>33</v>
      </c>
      <c r="B308" s="20" t="s">
        <v>28</v>
      </c>
      <c r="C308" s="20" t="s">
        <v>18</v>
      </c>
      <c r="D308" s="20" t="s">
        <v>0</v>
      </c>
      <c r="E308" s="20" t="s">
        <v>0</v>
      </c>
      <c r="F308" s="20" t="s">
        <v>0</v>
      </c>
      <c r="G308" s="20" t="s">
        <v>0</v>
      </c>
      <c r="H308" s="21" t="s">
        <v>0</v>
      </c>
      <c r="I308" s="21" t="s">
        <v>0</v>
      </c>
      <c r="J308" s="21" t="s">
        <v>0</v>
      </c>
      <c r="K308" s="21" t="s">
        <v>0</v>
      </c>
      <c r="L308" s="21" t="s">
        <v>0</v>
      </c>
      <c r="M308" s="22">
        <f t="shared" ref="M308:M315" si="114">M309</f>
        <v>0</v>
      </c>
      <c r="N308" s="22">
        <f t="shared" ref="N308:O315" si="115">N309</f>
        <v>130000000</v>
      </c>
      <c r="O308" s="22">
        <f t="shared" si="115"/>
        <v>0</v>
      </c>
    </row>
    <row r="309" spans="1:15" ht="31.5" x14ac:dyDescent="0.2">
      <c r="A309" s="19" t="s">
        <v>147</v>
      </c>
      <c r="B309" s="20" t="s">
        <v>28</v>
      </c>
      <c r="C309" s="20" t="s">
        <v>18</v>
      </c>
      <c r="D309" s="20" t="s">
        <v>51</v>
      </c>
      <c r="E309" s="20" t="s">
        <v>0</v>
      </c>
      <c r="F309" s="20" t="s">
        <v>0</v>
      </c>
      <c r="G309" s="20" t="s">
        <v>0</v>
      </c>
      <c r="H309" s="21" t="s">
        <v>0</v>
      </c>
      <c r="I309" s="21" t="s">
        <v>0</v>
      </c>
      <c r="J309" s="21" t="s">
        <v>0</v>
      </c>
      <c r="K309" s="21" t="s">
        <v>0</v>
      </c>
      <c r="L309" s="21" t="s">
        <v>0</v>
      </c>
      <c r="M309" s="22">
        <f t="shared" si="114"/>
        <v>0</v>
      </c>
      <c r="N309" s="22">
        <f t="shared" si="115"/>
        <v>130000000</v>
      </c>
      <c r="O309" s="22">
        <f t="shared" si="115"/>
        <v>0</v>
      </c>
    </row>
    <row r="310" spans="1:15" ht="31.5" x14ac:dyDescent="0.2">
      <c r="A310" s="19" t="s">
        <v>35</v>
      </c>
      <c r="B310" s="20" t="s">
        <v>28</v>
      </c>
      <c r="C310" s="20" t="s">
        <v>18</v>
      </c>
      <c r="D310" s="20" t="s">
        <v>51</v>
      </c>
      <c r="E310" s="20" t="s">
        <v>36</v>
      </c>
      <c r="F310" s="20" t="s">
        <v>0</v>
      </c>
      <c r="G310" s="20" t="s">
        <v>0</v>
      </c>
      <c r="H310" s="21" t="s">
        <v>0</v>
      </c>
      <c r="I310" s="21" t="s">
        <v>0</v>
      </c>
      <c r="J310" s="21" t="s">
        <v>0</v>
      </c>
      <c r="K310" s="21" t="s">
        <v>0</v>
      </c>
      <c r="L310" s="21" t="s">
        <v>0</v>
      </c>
      <c r="M310" s="22">
        <f t="shared" si="114"/>
        <v>0</v>
      </c>
      <c r="N310" s="22">
        <f t="shared" si="115"/>
        <v>130000000</v>
      </c>
      <c r="O310" s="22">
        <f t="shared" si="115"/>
        <v>0</v>
      </c>
    </row>
    <row r="311" spans="1:15" ht="15.75" x14ac:dyDescent="0.2">
      <c r="A311" s="24" t="s">
        <v>131</v>
      </c>
      <c r="B311" s="20" t="s">
        <v>28</v>
      </c>
      <c r="C311" s="20" t="s">
        <v>18</v>
      </c>
      <c r="D311" s="20" t="s">
        <v>51</v>
      </c>
      <c r="E311" s="20" t="s">
        <v>36</v>
      </c>
      <c r="F311" s="20" t="s">
        <v>132</v>
      </c>
      <c r="G311" s="20" t="s">
        <v>0</v>
      </c>
      <c r="H311" s="20" t="s">
        <v>0</v>
      </c>
      <c r="I311" s="20" t="s">
        <v>0</v>
      </c>
      <c r="J311" s="20" t="s">
        <v>0</v>
      </c>
      <c r="K311" s="20" t="s">
        <v>0</v>
      </c>
      <c r="L311" s="20" t="s">
        <v>0</v>
      </c>
      <c r="M311" s="22">
        <f t="shared" si="114"/>
        <v>0</v>
      </c>
      <c r="N311" s="22">
        <f t="shared" si="115"/>
        <v>130000000</v>
      </c>
      <c r="O311" s="22">
        <f t="shared" si="115"/>
        <v>0</v>
      </c>
    </row>
    <row r="312" spans="1:15" ht="15.75" x14ac:dyDescent="0.2">
      <c r="A312" s="24" t="s">
        <v>133</v>
      </c>
      <c r="B312" s="20" t="s">
        <v>28</v>
      </c>
      <c r="C312" s="20" t="s">
        <v>18</v>
      </c>
      <c r="D312" s="20" t="s">
        <v>51</v>
      </c>
      <c r="E312" s="20" t="s">
        <v>36</v>
      </c>
      <c r="F312" s="20" t="s">
        <v>132</v>
      </c>
      <c r="G312" s="20" t="s">
        <v>87</v>
      </c>
      <c r="H312" s="20" t="s">
        <v>0</v>
      </c>
      <c r="I312" s="20" t="s">
        <v>0</v>
      </c>
      <c r="J312" s="20" t="s">
        <v>0</v>
      </c>
      <c r="K312" s="20" t="s">
        <v>0</v>
      </c>
      <c r="L312" s="20" t="s">
        <v>0</v>
      </c>
      <c r="M312" s="22">
        <f t="shared" si="114"/>
        <v>0</v>
      </c>
      <c r="N312" s="22">
        <f t="shared" si="115"/>
        <v>130000000</v>
      </c>
      <c r="O312" s="22">
        <f t="shared" si="115"/>
        <v>0</v>
      </c>
    </row>
    <row r="313" spans="1:15" ht="47.25" x14ac:dyDescent="0.2">
      <c r="A313" s="19" t="s">
        <v>234</v>
      </c>
      <c r="B313" s="20" t="s">
        <v>28</v>
      </c>
      <c r="C313" s="20" t="s">
        <v>18</v>
      </c>
      <c r="D313" s="20" t="s">
        <v>51</v>
      </c>
      <c r="E313" s="20" t="s">
        <v>36</v>
      </c>
      <c r="F313" s="20" t="s">
        <v>132</v>
      </c>
      <c r="G313" s="20" t="s">
        <v>87</v>
      </c>
      <c r="H313" s="20" t="s">
        <v>231</v>
      </c>
      <c r="I313" s="21" t="s">
        <v>0</v>
      </c>
      <c r="J313" s="21" t="s">
        <v>0</v>
      </c>
      <c r="K313" s="21" t="s">
        <v>0</v>
      </c>
      <c r="L313" s="21" t="s">
        <v>0</v>
      </c>
      <c r="M313" s="22">
        <f t="shared" si="114"/>
        <v>0</v>
      </c>
      <c r="N313" s="22">
        <f t="shared" si="115"/>
        <v>130000000</v>
      </c>
      <c r="O313" s="22">
        <f t="shared" si="115"/>
        <v>0</v>
      </c>
    </row>
    <row r="314" spans="1:15" ht="63" x14ac:dyDescent="0.2">
      <c r="A314" s="19" t="s">
        <v>225</v>
      </c>
      <c r="B314" s="20" t="s">
        <v>28</v>
      </c>
      <c r="C314" s="20" t="s">
        <v>18</v>
      </c>
      <c r="D314" s="20" t="s">
        <v>51</v>
      </c>
      <c r="E314" s="20" t="s">
        <v>36</v>
      </c>
      <c r="F314" s="20" t="s">
        <v>132</v>
      </c>
      <c r="G314" s="20" t="s">
        <v>87</v>
      </c>
      <c r="H314" s="20" t="s">
        <v>231</v>
      </c>
      <c r="I314" s="20" t="s">
        <v>224</v>
      </c>
      <c r="J314" s="20" t="s">
        <v>0</v>
      </c>
      <c r="K314" s="20" t="s">
        <v>0</v>
      </c>
      <c r="L314" s="20" t="s">
        <v>0</v>
      </c>
      <c r="M314" s="22">
        <f t="shared" si="114"/>
        <v>0</v>
      </c>
      <c r="N314" s="22">
        <f t="shared" si="115"/>
        <v>130000000</v>
      </c>
      <c r="O314" s="22">
        <f t="shared" si="115"/>
        <v>0</v>
      </c>
    </row>
    <row r="315" spans="1:15" ht="15.75" x14ac:dyDescent="0.2">
      <c r="A315" s="19" t="s">
        <v>320</v>
      </c>
      <c r="B315" s="29" t="s">
        <v>0</v>
      </c>
      <c r="C315" s="29" t="s">
        <v>0</v>
      </c>
      <c r="D315" s="29" t="s">
        <v>0</v>
      </c>
      <c r="E315" s="29" t="s">
        <v>0</v>
      </c>
      <c r="F315" s="29" t="s">
        <v>0</v>
      </c>
      <c r="G315" s="29" t="s">
        <v>0</v>
      </c>
      <c r="H315" s="29" t="s">
        <v>0</v>
      </c>
      <c r="I315" s="29" t="s">
        <v>0</v>
      </c>
      <c r="J315" s="29" t="s">
        <v>0</v>
      </c>
      <c r="K315" s="29" t="s">
        <v>0</v>
      </c>
      <c r="L315" s="29" t="s">
        <v>0</v>
      </c>
      <c r="M315" s="22">
        <f t="shared" si="114"/>
        <v>0</v>
      </c>
      <c r="N315" s="22">
        <f t="shared" si="115"/>
        <v>130000000</v>
      </c>
      <c r="O315" s="22">
        <f t="shared" si="115"/>
        <v>0</v>
      </c>
    </row>
    <row r="316" spans="1:15" s="59" customFormat="1" ht="45" customHeight="1" x14ac:dyDescent="0.2">
      <c r="A316" s="26" t="s">
        <v>550</v>
      </c>
      <c r="B316" s="35" t="s">
        <v>28</v>
      </c>
      <c r="C316" s="35" t="s">
        <v>18</v>
      </c>
      <c r="D316" s="35" t="s">
        <v>51</v>
      </c>
      <c r="E316" s="35" t="s">
        <v>36</v>
      </c>
      <c r="F316" s="35" t="s">
        <v>132</v>
      </c>
      <c r="G316" s="35" t="s">
        <v>87</v>
      </c>
      <c r="H316" s="35" t="s">
        <v>231</v>
      </c>
      <c r="I316" s="35" t="s">
        <v>224</v>
      </c>
      <c r="J316" s="18" t="s">
        <v>155</v>
      </c>
      <c r="K316" s="17">
        <v>350</v>
      </c>
      <c r="L316" s="18" t="s">
        <v>64</v>
      </c>
      <c r="M316" s="36">
        <v>0</v>
      </c>
      <c r="N316" s="36">
        <v>130000000</v>
      </c>
      <c r="O316" s="36">
        <v>0</v>
      </c>
    </row>
    <row r="317" spans="1:15" ht="31.5" x14ac:dyDescent="0.2">
      <c r="A317" s="19" t="s">
        <v>150</v>
      </c>
      <c r="B317" s="20" t="s">
        <v>29</v>
      </c>
      <c r="C317" s="20" t="s">
        <v>0</v>
      </c>
      <c r="D317" s="20" t="s">
        <v>0</v>
      </c>
      <c r="E317" s="20" t="s">
        <v>0</v>
      </c>
      <c r="F317" s="20" t="s">
        <v>0</v>
      </c>
      <c r="G317" s="20" t="s">
        <v>0</v>
      </c>
      <c r="H317" s="21" t="s">
        <v>0</v>
      </c>
      <c r="I317" s="21" t="s">
        <v>0</v>
      </c>
      <c r="J317" s="21" t="s">
        <v>0</v>
      </c>
      <c r="K317" s="21" t="s">
        <v>0</v>
      </c>
      <c r="L317" s="21" t="s">
        <v>0</v>
      </c>
      <c r="M317" s="22">
        <f>M318+M327</f>
        <v>391803133.20999998</v>
      </c>
      <c r="N317" s="22">
        <f t="shared" ref="N317:O317" si="116">N318+N327</f>
        <v>530356954.35000002</v>
      </c>
      <c r="O317" s="22">
        <f t="shared" si="116"/>
        <v>60000000</v>
      </c>
    </row>
    <row r="318" spans="1:15" ht="31.5" x14ac:dyDescent="0.2">
      <c r="A318" s="19" t="s">
        <v>33</v>
      </c>
      <c r="B318" s="20" t="s">
        <v>29</v>
      </c>
      <c r="C318" s="41">
        <v>1</v>
      </c>
      <c r="D318" s="41" t="s">
        <v>0</v>
      </c>
      <c r="E318" s="41" t="s">
        <v>0</v>
      </c>
      <c r="F318" s="41" t="s">
        <v>0</v>
      </c>
      <c r="G318" s="41" t="s">
        <v>0</v>
      </c>
      <c r="H318" s="42" t="s">
        <v>0</v>
      </c>
      <c r="I318" s="42" t="s">
        <v>0</v>
      </c>
      <c r="J318" s="42" t="s">
        <v>0</v>
      </c>
      <c r="K318" s="42" t="s">
        <v>0</v>
      </c>
      <c r="L318" s="42" t="s">
        <v>0</v>
      </c>
      <c r="M318" s="22">
        <f t="shared" ref="M318:M325" si="117">M319</f>
        <v>49536941.940000005</v>
      </c>
      <c r="N318" s="22">
        <f t="shared" ref="N318:O325" si="118">N319</f>
        <v>0</v>
      </c>
      <c r="O318" s="22">
        <f t="shared" si="118"/>
        <v>0</v>
      </c>
    </row>
    <row r="319" spans="1:15" ht="31.5" x14ac:dyDescent="0.2">
      <c r="A319" s="39" t="s">
        <v>562</v>
      </c>
      <c r="B319" s="20" t="s">
        <v>29</v>
      </c>
      <c r="C319" s="41">
        <v>1</v>
      </c>
      <c r="D319" s="41" t="s">
        <v>561</v>
      </c>
      <c r="E319" s="41" t="s">
        <v>0</v>
      </c>
      <c r="F319" s="41" t="s">
        <v>0</v>
      </c>
      <c r="G319" s="41" t="s">
        <v>0</v>
      </c>
      <c r="H319" s="42" t="s">
        <v>0</v>
      </c>
      <c r="I319" s="42" t="s">
        <v>0</v>
      </c>
      <c r="J319" s="42" t="s">
        <v>0</v>
      </c>
      <c r="K319" s="42" t="s">
        <v>0</v>
      </c>
      <c r="L319" s="42" t="s">
        <v>0</v>
      </c>
      <c r="M319" s="22">
        <f t="shared" si="117"/>
        <v>49536941.940000005</v>
      </c>
      <c r="N319" s="22">
        <f t="shared" si="118"/>
        <v>0</v>
      </c>
      <c r="O319" s="22">
        <f t="shared" si="118"/>
        <v>0</v>
      </c>
    </row>
    <row r="320" spans="1:15" ht="31.5" x14ac:dyDescent="0.2">
      <c r="A320" s="19" t="s">
        <v>35</v>
      </c>
      <c r="B320" s="20" t="s">
        <v>29</v>
      </c>
      <c r="C320" s="41">
        <v>1</v>
      </c>
      <c r="D320" s="41" t="s">
        <v>561</v>
      </c>
      <c r="E320" s="41" t="s">
        <v>36</v>
      </c>
      <c r="F320" s="41" t="s">
        <v>0</v>
      </c>
      <c r="G320" s="41" t="s">
        <v>0</v>
      </c>
      <c r="H320" s="42" t="s">
        <v>0</v>
      </c>
      <c r="I320" s="42" t="s">
        <v>0</v>
      </c>
      <c r="J320" s="42" t="s">
        <v>0</v>
      </c>
      <c r="K320" s="42" t="s">
        <v>0</v>
      </c>
      <c r="L320" s="42" t="s">
        <v>0</v>
      </c>
      <c r="M320" s="22">
        <f t="shared" si="117"/>
        <v>49536941.940000005</v>
      </c>
      <c r="N320" s="22">
        <f t="shared" si="118"/>
        <v>0</v>
      </c>
      <c r="O320" s="22">
        <f t="shared" si="118"/>
        <v>0</v>
      </c>
    </row>
    <row r="321" spans="1:15" ht="15.75" x14ac:dyDescent="0.2">
      <c r="A321" s="24" t="s">
        <v>152</v>
      </c>
      <c r="B321" s="20" t="s">
        <v>29</v>
      </c>
      <c r="C321" s="41">
        <v>1</v>
      </c>
      <c r="D321" s="41" t="s">
        <v>561</v>
      </c>
      <c r="E321" s="41" t="s">
        <v>36</v>
      </c>
      <c r="F321" s="41" t="s">
        <v>51</v>
      </c>
      <c r="G321" s="41" t="s">
        <v>0</v>
      </c>
      <c r="H321" s="41" t="s">
        <v>0</v>
      </c>
      <c r="I321" s="41" t="s">
        <v>0</v>
      </c>
      <c r="J321" s="41" t="s">
        <v>0</v>
      </c>
      <c r="K321" s="41" t="s">
        <v>0</v>
      </c>
      <c r="L321" s="41" t="s">
        <v>0</v>
      </c>
      <c r="M321" s="22">
        <f t="shared" si="117"/>
        <v>49536941.940000005</v>
      </c>
      <c r="N321" s="22">
        <f t="shared" si="118"/>
        <v>0</v>
      </c>
      <c r="O321" s="22">
        <f t="shared" si="118"/>
        <v>0</v>
      </c>
    </row>
    <row r="322" spans="1:15" ht="15.75" x14ac:dyDescent="0.2">
      <c r="A322" s="24" t="s">
        <v>319</v>
      </c>
      <c r="B322" s="20" t="s">
        <v>29</v>
      </c>
      <c r="C322" s="41">
        <v>1</v>
      </c>
      <c r="D322" s="41" t="s">
        <v>561</v>
      </c>
      <c r="E322" s="41" t="s">
        <v>36</v>
      </c>
      <c r="F322" s="41" t="s">
        <v>51</v>
      </c>
      <c r="G322" s="41" t="s">
        <v>87</v>
      </c>
      <c r="H322" s="41" t="s">
        <v>0</v>
      </c>
      <c r="I322" s="41" t="s">
        <v>0</v>
      </c>
      <c r="J322" s="41" t="s">
        <v>0</v>
      </c>
      <c r="K322" s="41" t="s">
        <v>0</v>
      </c>
      <c r="L322" s="41" t="s">
        <v>0</v>
      </c>
      <c r="M322" s="22">
        <f t="shared" si="117"/>
        <v>49536941.940000005</v>
      </c>
      <c r="N322" s="22">
        <f t="shared" si="118"/>
        <v>0</v>
      </c>
      <c r="O322" s="22">
        <f t="shared" si="118"/>
        <v>0</v>
      </c>
    </row>
    <row r="323" spans="1:15" ht="47.25" x14ac:dyDescent="0.2">
      <c r="A323" s="39" t="s">
        <v>234</v>
      </c>
      <c r="B323" s="20" t="s">
        <v>29</v>
      </c>
      <c r="C323" s="41">
        <v>1</v>
      </c>
      <c r="D323" s="41" t="s">
        <v>561</v>
      </c>
      <c r="E323" s="41" t="s">
        <v>36</v>
      </c>
      <c r="F323" s="41" t="s">
        <v>51</v>
      </c>
      <c r="G323" s="41" t="s">
        <v>87</v>
      </c>
      <c r="H323" s="41" t="s">
        <v>231</v>
      </c>
      <c r="I323" s="42" t="s">
        <v>0</v>
      </c>
      <c r="J323" s="42" t="s">
        <v>0</v>
      </c>
      <c r="K323" s="42" t="s">
        <v>0</v>
      </c>
      <c r="L323" s="42" t="s">
        <v>0</v>
      </c>
      <c r="M323" s="22">
        <f t="shared" si="117"/>
        <v>49536941.940000005</v>
      </c>
      <c r="N323" s="22">
        <f t="shared" si="118"/>
        <v>0</v>
      </c>
      <c r="O323" s="22">
        <f t="shared" si="118"/>
        <v>0</v>
      </c>
    </row>
    <row r="324" spans="1:15" ht="63" x14ac:dyDescent="0.2">
      <c r="A324" s="19" t="s">
        <v>225</v>
      </c>
      <c r="B324" s="20" t="s">
        <v>29</v>
      </c>
      <c r="C324" s="41">
        <v>1</v>
      </c>
      <c r="D324" s="41" t="s">
        <v>561</v>
      </c>
      <c r="E324" s="41" t="s">
        <v>36</v>
      </c>
      <c r="F324" s="41" t="s">
        <v>51</v>
      </c>
      <c r="G324" s="41" t="s">
        <v>87</v>
      </c>
      <c r="H324" s="41" t="s">
        <v>231</v>
      </c>
      <c r="I324" s="41" t="s">
        <v>224</v>
      </c>
      <c r="J324" s="41" t="s">
        <v>0</v>
      </c>
      <c r="K324" s="41" t="s">
        <v>0</v>
      </c>
      <c r="L324" s="41" t="s">
        <v>0</v>
      </c>
      <c r="M324" s="22">
        <f t="shared" si="117"/>
        <v>49536941.940000005</v>
      </c>
      <c r="N324" s="22">
        <f t="shared" si="118"/>
        <v>0</v>
      </c>
      <c r="O324" s="22">
        <f t="shared" si="118"/>
        <v>0</v>
      </c>
    </row>
    <row r="325" spans="1:15" ht="15.75" x14ac:dyDescent="0.2">
      <c r="A325" s="39" t="s">
        <v>323</v>
      </c>
      <c r="B325" s="29" t="s">
        <v>0</v>
      </c>
      <c r="C325" s="60" t="s">
        <v>0</v>
      </c>
      <c r="D325" s="60" t="s">
        <v>0</v>
      </c>
      <c r="E325" s="60" t="s">
        <v>0</v>
      </c>
      <c r="F325" s="60" t="s">
        <v>0</v>
      </c>
      <c r="G325" s="60" t="s">
        <v>0</v>
      </c>
      <c r="H325" s="60" t="s">
        <v>0</v>
      </c>
      <c r="I325" s="60" t="s">
        <v>0</v>
      </c>
      <c r="J325" s="60" t="s">
        <v>0</v>
      </c>
      <c r="K325" s="60" t="s">
        <v>0</v>
      </c>
      <c r="L325" s="60" t="s">
        <v>0</v>
      </c>
      <c r="M325" s="22">
        <f t="shared" si="117"/>
        <v>49536941.940000005</v>
      </c>
      <c r="N325" s="22">
        <f t="shared" si="118"/>
        <v>0</v>
      </c>
      <c r="O325" s="22">
        <f t="shared" si="118"/>
        <v>0</v>
      </c>
    </row>
    <row r="326" spans="1:15" ht="47.25" x14ac:dyDescent="0.2">
      <c r="A326" s="26" t="s">
        <v>563</v>
      </c>
      <c r="B326" s="35" t="s">
        <v>29</v>
      </c>
      <c r="C326" s="61">
        <v>1</v>
      </c>
      <c r="D326" s="61" t="s">
        <v>561</v>
      </c>
      <c r="E326" s="61" t="s">
        <v>36</v>
      </c>
      <c r="F326" s="61" t="s">
        <v>51</v>
      </c>
      <c r="G326" s="61" t="s">
        <v>87</v>
      </c>
      <c r="H326" s="61" t="s">
        <v>231</v>
      </c>
      <c r="I326" s="61" t="s">
        <v>224</v>
      </c>
      <c r="J326" s="62" t="s">
        <v>155</v>
      </c>
      <c r="K326" s="62" t="s">
        <v>572</v>
      </c>
      <c r="L326" s="62" t="s">
        <v>49</v>
      </c>
      <c r="M326" s="36">
        <f>44125237.2+5411704.74</f>
        <v>49536941.940000005</v>
      </c>
      <c r="N326" s="36">
        <v>0</v>
      </c>
      <c r="O326" s="36">
        <v>0</v>
      </c>
    </row>
    <row r="327" spans="1:15" ht="31.5" x14ac:dyDescent="0.2">
      <c r="A327" s="19" t="s">
        <v>33</v>
      </c>
      <c r="B327" s="20" t="s">
        <v>29</v>
      </c>
      <c r="C327" s="20" t="s">
        <v>18</v>
      </c>
      <c r="D327" s="20" t="s">
        <v>0</v>
      </c>
      <c r="E327" s="20" t="s">
        <v>0</v>
      </c>
      <c r="F327" s="20" t="s">
        <v>0</v>
      </c>
      <c r="G327" s="20" t="s">
        <v>0</v>
      </c>
      <c r="H327" s="21" t="s">
        <v>0</v>
      </c>
      <c r="I327" s="21" t="s">
        <v>0</v>
      </c>
      <c r="J327" s="21"/>
      <c r="K327" s="21" t="s">
        <v>0</v>
      </c>
      <c r="L327" s="21" t="s">
        <v>0</v>
      </c>
      <c r="M327" s="22">
        <f>M328</f>
        <v>342266191.26999998</v>
      </c>
      <c r="N327" s="22">
        <f t="shared" ref="N327:O329" si="119">N328</f>
        <v>530356954.35000002</v>
      </c>
      <c r="O327" s="22">
        <f t="shared" si="119"/>
        <v>60000000</v>
      </c>
    </row>
    <row r="328" spans="1:15" ht="47.25" x14ac:dyDescent="0.2">
      <c r="A328" s="19" t="s">
        <v>151</v>
      </c>
      <c r="B328" s="20" t="s">
        <v>29</v>
      </c>
      <c r="C328" s="20" t="s">
        <v>18</v>
      </c>
      <c r="D328" s="20" t="s">
        <v>56</v>
      </c>
      <c r="E328" s="20" t="s">
        <v>0</v>
      </c>
      <c r="F328" s="20" t="s">
        <v>0</v>
      </c>
      <c r="G328" s="20" t="s">
        <v>0</v>
      </c>
      <c r="H328" s="21" t="s">
        <v>0</v>
      </c>
      <c r="I328" s="21" t="s">
        <v>0</v>
      </c>
      <c r="J328" s="21" t="s">
        <v>0</v>
      </c>
      <c r="K328" s="21" t="s">
        <v>0</v>
      </c>
      <c r="L328" s="21" t="s">
        <v>0</v>
      </c>
      <c r="M328" s="22">
        <f>M329</f>
        <v>342266191.26999998</v>
      </c>
      <c r="N328" s="22">
        <f t="shared" si="119"/>
        <v>530356954.35000002</v>
      </c>
      <c r="O328" s="22">
        <f t="shared" si="119"/>
        <v>60000000</v>
      </c>
    </row>
    <row r="329" spans="1:15" ht="31.5" x14ac:dyDescent="0.2">
      <c r="A329" s="19" t="s">
        <v>35</v>
      </c>
      <c r="B329" s="20" t="s">
        <v>29</v>
      </c>
      <c r="C329" s="20" t="s">
        <v>18</v>
      </c>
      <c r="D329" s="20" t="s">
        <v>56</v>
      </c>
      <c r="E329" s="20" t="s">
        <v>36</v>
      </c>
      <c r="F329" s="20" t="s">
        <v>0</v>
      </c>
      <c r="G329" s="20" t="s">
        <v>0</v>
      </c>
      <c r="H329" s="21" t="s">
        <v>0</v>
      </c>
      <c r="I329" s="21" t="s">
        <v>0</v>
      </c>
      <c r="J329" s="21" t="s">
        <v>0</v>
      </c>
      <c r="K329" s="21" t="s">
        <v>0</v>
      </c>
      <c r="L329" s="21" t="s">
        <v>0</v>
      </c>
      <c r="M329" s="22">
        <f>M330</f>
        <v>342266191.26999998</v>
      </c>
      <c r="N329" s="22">
        <f t="shared" si="119"/>
        <v>530356954.35000002</v>
      </c>
      <c r="O329" s="22">
        <f t="shared" si="119"/>
        <v>60000000</v>
      </c>
    </row>
    <row r="330" spans="1:15" ht="15.75" x14ac:dyDescent="0.2">
      <c r="A330" s="24" t="s">
        <v>152</v>
      </c>
      <c r="B330" s="20" t="s">
        <v>29</v>
      </c>
      <c r="C330" s="20" t="s">
        <v>18</v>
      </c>
      <c r="D330" s="20" t="s">
        <v>56</v>
      </c>
      <c r="E330" s="20" t="s">
        <v>36</v>
      </c>
      <c r="F330" s="20" t="s">
        <v>51</v>
      </c>
      <c r="G330" s="20" t="s">
        <v>0</v>
      </c>
      <c r="H330" s="20" t="s">
        <v>0</v>
      </c>
      <c r="I330" s="20" t="s">
        <v>0</v>
      </c>
      <c r="J330" s="20" t="s">
        <v>0</v>
      </c>
      <c r="K330" s="20" t="s">
        <v>0</v>
      </c>
      <c r="L330" s="20" t="s">
        <v>0</v>
      </c>
      <c r="M330" s="22">
        <f>M331+M346</f>
        <v>342266191.26999998</v>
      </c>
      <c r="N330" s="22">
        <f>N331+N346</f>
        <v>530356954.35000002</v>
      </c>
      <c r="O330" s="22">
        <f>O331+O346</f>
        <v>60000000</v>
      </c>
    </row>
    <row r="331" spans="1:15" ht="15.75" x14ac:dyDescent="0.2">
      <c r="A331" s="24" t="s">
        <v>319</v>
      </c>
      <c r="B331" s="20" t="s">
        <v>29</v>
      </c>
      <c r="C331" s="20" t="s">
        <v>18</v>
      </c>
      <c r="D331" s="20" t="s">
        <v>56</v>
      </c>
      <c r="E331" s="20" t="s">
        <v>36</v>
      </c>
      <c r="F331" s="20" t="s">
        <v>51</v>
      </c>
      <c r="G331" s="20" t="s">
        <v>87</v>
      </c>
      <c r="H331" s="20" t="s">
        <v>0</v>
      </c>
      <c r="I331" s="20" t="s">
        <v>0</v>
      </c>
      <c r="J331" s="20" t="s">
        <v>0</v>
      </c>
      <c r="K331" s="20" t="s">
        <v>0</v>
      </c>
      <c r="L331" s="20" t="s">
        <v>0</v>
      </c>
      <c r="M331" s="22">
        <f>M332+M338+M342</f>
        <v>342266191.26999998</v>
      </c>
      <c r="N331" s="22">
        <f t="shared" ref="N331:O331" si="120">N332+N338+N342</f>
        <v>470000000</v>
      </c>
      <c r="O331" s="22">
        <f t="shared" si="120"/>
        <v>0</v>
      </c>
    </row>
    <row r="332" spans="1:15" ht="47.25" x14ac:dyDescent="0.2">
      <c r="A332" s="19" t="s">
        <v>234</v>
      </c>
      <c r="B332" s="20" t="s">
        <v>29</v>
      </c>
      <c r="C332" s="20" t="s">
        <v>18</v>
      </c>
      <c r="D332" s="20" t="s">
        <v>56</v>
      </c>
      <c r="E332" s="20" t="s">
        <v>36</v>
      </c>
      <c r="F332" s="20" t="s">
        <v>51</v>
      </c>
      <c r="G332" s="20" t="s">
        <v>87</v>
      </c>
      <c r="H332" s="20" t="s">
        <v>231</v>
      </c>
      <c r="I332" s="21" t="s">
        <v>0</v>
      </c>
      <c r="J332" s="21" t="s">
        <v>0</v>
      </c>
      <c r="K332" s="21" t="s">
        <v>0</v>
      </c>
      <c r="L332" s="21" t="s">
        <v>0</v>
      </c>
      <c r="M332" s="22">
        <f>M333</f>
        <v>232266191.27000001</v>
      </c>
      <c r="N332" s="22">
        <f t="shared" ref="N332:O334" si="121">N333</f>
        <v>160000000</v>
      </c>
      <c r="O332" s="22">
        <f t="shared" si="121"/>
        <v>0</v>
      </c>
    </row>
    <row r="333" spans="1:15" ht="63" x14ac:dyDescent="0.2">
      <c r="A333" s="19" t="s">
        <v>225</v>
      </c>
      <c r="B333" s="20" t="s">
        <v>29</v>
      </c>
      <c r="C333" s="20" t="s">
        <v>18</v>
      </c>
      <c r="D333" s="20" t="s">
        <v>56</v>
      </c>
      <c r="E333" s="20" t="s">
        <v>36</v>
      </c>
      <c r="F333" s="20" t="s">
        <v>51</v>
      </c>
      <c r="G333" s="20" t="s">
        <v>87</v>
      </c>
      <c r="H333" s="20" t="s">
        <v>231</v>
      </c>
      <c r="I333" s="20" t="s">
        <v>224</v>
      </c>
      <c r="J333" s="20" t="s">
        <v>0</v>
      </c>
      <c r="K333" s="20" t="s">
        <v>0</v>
      </c>
      <c r="L333" s="20" t="s">
        <v>0</v>
      </c>
      <c r="M333" s="22">
        <f>M334+M336</f>
        <v>232266191.27000001</v>
      </c>
      <c r="N333" s="22">
        <f t="shared" ref="N333:O333" si="122">N334+N336</f>
        <v>160000000</v>
      </c>
      <c r="O333" s="22">
        <f t="shared" si="122"/>
        <v>0</v>
      </c>
    </row>
    <row r="334" spans="1:15" ht="15.75" x14ac:dyDescent="0.2">
      <c r="A334" s="19" t="s">
        <v>314</v>
      </c>
      <c r="B334" s="29" t="s">
        <v>0</v>
      </c>
      <c r="C334" s="29" t="s">
        <v>0</v>
      </c>
      <c r="D334" s="29" t="s">
        <v>0</v>
      </c>
      <c r="E334" s="29" t="s">
        <v>0</v>
      </c>
      <c r="F334" s="29" t="s">
        <v>0</v>
      </c>
      <c r="G334" s="29" t="s">
        <v>0</v>
      </c>
      <c r="H334" s="29" t="s">
        <v>0</v>
      </c>
      <c r="I334" s="29" t="s">
        <v>0</v>
      </c>
      <c r="J334" s="29" t="s">
        <v>0</v>
      </c>
      <c r="K334" s="29" t="s">
        <v>0</v>
      </c>
      <c r="L334" s="29" t="s">
        <v>0</v>
      </c>
      <c r="M334" s="22">
        <f>M335</f>
        <v>232266191.27000001</v>
      </c>
      <c r="N334" s="22">
        <f t="shared" si="121"/>
        <v>0</v>
      </c>
      <c r="O334" s="22">
        <f t="shared" si="121"/>
        <v>0</v>
      </c>
    </row>
    <row r="335" spans="1:15" s="59" customFormat="1" ht="47.25" x14ac:dyDescent="0.2">
      <c r="A335" s="26" t="s">
        <v>313</v>
      </c>
      <c r="B335" s="35" t="s">
        <v>29</v>
      </c>
      <c r="C335" s="35" t="s">
        <v>18</v>
      </c>
      <c r="D335" s="35" t="s">
        <v>56</v>
      </c>
      <c r="E335" s="35" t="s">
        <v>36</v>
      </c>
      <c r="F335" s="35" t="s">
        <v>51</v>
      </c>
      <c r="G335" s="35" t="s">
        <v>87</v>
      </c>
      <c r="H335" s="35" t="s">
        <v>231</v>
      </c>
      <c r="I335" s="35" t="s">
        <v>224</v>
      </c>
      <c r="J335" s="18" t="s">
        <v>155</v>
      </c>
      <c r="K335" s="17">
        <v>172</v>
      </c>
      <c r="L335" s="18" t="s">
        <v>49</v>
      </c>
      <c r="M335" s="121">
        <f>120428756+76944326.68+34893108.59</f>
        <v>232266191.27000001</v>
      </c>
      <c r="N335" s="36">
        <v>0</v>
      </c>
      <c r="O335" s="36">
        <v>0</v>
      </c>
    </row>
    <row r="336" spans="1:15" s="59" customFormat="1" ht="15.75" x14ac:dyDescent="0.2">
      <c r="A336" s="27" t="s">
        <v>457</v>
      </c>
      <c r="B336" s="81"/>
      <c r="C336" s="81"/>
      <c r="D336" s="81"/>
      <c r="E336" s="81"/>
      <c r="F336" s="81"/>
      <c r="G336" s="81"/>
      <c r="H336" s="81"/>
      <c r="I336" s="81"/>
      <c r="J336" s="43"/>
      <c r="K336" s="44"/>
      <c r="L336" s="43"/>
      <c r="M336" s="82">
        <f>M337</f>
        <v>0</v>
      </c>
      <c r="N336" s="82">
        <f t="shared" ref="N336:O336" si="123">N337</f>
        <v>160000000</v>
      </c>
      <c r="O336" s="82">
        <f t="shared" si="123"/>
        <v>0</v>
      </c>
    </row>
    <row r="337" spans="1:15" s="59" customFormat="1" ht="31.5" customHeight="1" x14ac:dyDescent="0.2">
      <c r="A337" s="26" t="s">
        <v>589</v>
      </c>
      <c r="B337" s="35" t="s">
        <v>29</v>
      </c>
      <c r="C337" s="35" t="s">
        <v>18</v>
      </c>
      <c r="D337" s="35" t="s">
        <v>56</v>
      </c>
      <c r="E337" s="35" t="s">
        <v>36</v>
      </c>
      <c r="F337" s="35" t="s">
        <v>51</v>
      </c>
      <c r="G337" s="35" t="s">
        <v>87</v>
      </c>
      <c r="H337" s="35" t="s">
        <v>231</v>
      </c>
      <c r="I337" s="35" t="s">
        <v>224</v>
      </c>
      <c r="J337" s="18" t="s">
        <v>155</v>
      </c>
      <c r="K337" s="17">
        <v>135</v>
      </c>
      <c r="L337" s="18">
        <v>2023</v>
      </c>
      <c r="M337" s="36">
        <v>0</v>
      </c>
      <c r="N337" s="36">
        <v>160000000</v>
      </c>
      <c r="O337" s="36">
        <v>0</v>
      </c>
    </row>
    <row r="338" spans="1:15" s="23" customFormat="1" ht="126" x14ac:dyDescent="0.2">
      <c r="A338" s="39" t="s">
        <v>318</v>
      </c>
      <c r="B338" s="20" t="s">
        <v>29</v>
      </c>
      <c r="C338" s="20" t="s">
        <v>18</v>
      </c>
      <c r="D338" s="20" t="s">
        <v>56</v>
      </c>
      <c r="E338" s="20" t="s">
        <v>36</v>
      </c>
      <c r="F338" s="20" t="s">
        <v>51</v>
      </c>
      <c r="G338" s="20" t="s">
        <v>87</v>
      </c>
      <c r="H338" s="20">
        <v>98002</v>
      </c>
      <c r="I338" s="21" t="s">
        <v>0</v>
      </c>
      <c r="J338" s="21" t="s">
        <v>0</v>
      </c>
      <c r="K338" s="21" t="s">
        <v>0</v>
      </c>
      <c r="L338" s="21" t="s">
        <v>0</v>
      </c>
      <c r="M338" s="22">
        <f>M339</f>
        <v>30000000</v>
      </c>
      <c r="N338" s="22">
        <f t="shared" ref="N338:O340" si="124">N339</f>
        <v>60000000</v>
      </c>
      <c r="O338" s="22">
        <f t="shared" si="124"/>
        <v>0</v>
      </c>
    </row>
    <row r="339" spans="1:15" s="23" customFormat="1" ht="63" x14ac:dyDescent="0.2">
      <c r="A339" s="19" t="s">
        <v>225</v>
      </c>
      <c r="B339" s="20" t="s">
        <v>29</v>
      </c>
      <c r="C339" s="20" t="s">
        <v>18</v>
      </c>
      <c r="D339" s="20" t="s">
        <v>56</v>
      </c>
      <c r="E339" s="20" t="s">
        <v>36</v>
      </c>
      <c r="F339" s="20" t="s">
        <v>51</v>
      </c>
      <c r="G339" s="20" t="s">
        <v>87</v>
      </c>
      <c r="H339" s="20">
        <v>98002</v>
      </c>
      <c r="I339" s="20" t="s">
        <v>224</v>
      </c>
      <c r="J339" s="20" t="s">
        <v>0</v>
      </c>
      <c r="K339" s="20" t="s">
        <v>0</v>
      </c>
      <c r="L339" s="20" t="s">
        <v>0</v>
      </c>
      <c r="M339" s="22">
        <f>M340</f>
        <v>30000000</v>
      </c>
      <c r="N339" s="22">
        <f t="shared" si="124"/>
        <v>60000000</v>
      </c>
      <c r="O339" s="22">
        <f t="shared" si="124"/>
        <v>0</v>
      </c>
    </row>
    <row r="340" spans="1:15" s="23" customFormat="1" ht="15.75" x14ac:dyDescent="0.2">
      <c r="A340" s="19" t="s">
        <v>243</v>
      </c>
      <c r="B340" s="29" t="s">
        <v>0</v>
      </c>
      <c r="C340" s="29" t="s">
        <v>0</v>
      </c>
      <c r="D340" s="29" t="s">
        <v>0</v>
      </c>
      <c r="E340" s="29" t="s">
        <v>0</v>
      </c>
      <c r="F340" s="29" t="s">
        <v>0</v>
      </c>
      <c r="G340" s="29" t="s">
        <v>0</v>
      </c>
      <c r="H340" s="29" t="s">
        <v>0</v>
      </c>
      <c r="I340" s="29" t="s">
        <v>0</v>
      </c>
      <c r="J340" s="29" t="s">
        <v>0</v>
      </c>
      <c r="K340" s="29" t="s">
        <v>0</v>
      </c>
      <c r="L340" s="29" t="s">
        <v>0</v>
      </c>
      <c r="M340" s="22">
        <f>M341</f>
        <v>30000000</v>
      </c>
      <c r="N340" s="22">
        <f t="shared" si="124"/>
        <v>60000000</v>
      </c>
      <c r="O340" s="22">
        <f t="shared" si="124"/>
        <v>0</v>
      </c>
    </row>
    <row r="341" spans="1:15" s="23" customFormat="1" ht="47.25" x14ac:dyDescent="0.2">
      <c r="A341" s="26" t="s">
        <v>317</v>
      </c>
      <c r="B341" s="35" t="s">
        <v>29</v>
      </c>
      <c r="C341" s="35" t="s">
        <v>18</v>
      </c>
      <c r="D341" s="35" t="s">
        <v>56</v>
      </c>
      <c r="E341" s="35" t="s">
        <v>36</v>
      </c>
      <c r="F341" s="35" t="s">
        <v>51</v>
      </c>
      <c r="G341" s="35" t="s">
        <v>87</v>
      </c>
      <c r="H341" s="35">
        <v>98002</v>
      </c>
      <c r="I341" s="35" t="s">
        <v>224</v>
      </c>
      <c r="J341" s="18" t="s">
        <v>155</v>
      </c>
      <c r="K341" s="17">
        <v>60</v>
      </c>
      <c r="L341" s="18" t="s">
        <v>64</v>
      </c>
      <c r="M341" s="36">
        <v>30000000</v>
      </c>
      <c r="N341" s="36">
        <v>60000000</v>
      </c>
      <c r="O341" s="36">
        <v>0</v>
      </c>
    </row>
    <row r="342" spans="1:15" s="23" customFormat="1" ht="126" x14ac:dyDescent="0.2">
      <c r="A342" s="19" t="s">
        <v>316</v>
      </c>
      <c r="B342" s="20" t="s">
        <v>29</v>
      </c>
      <c r="C342" s="20" t="s">
        <v>18</v>
      </c>
      <c r="D342" s="20" t="s">
        <v>56</v>
      </c>
      <c r="E342" s="20" t="s">
        <v>36</v>
      </c>
      <c r="F342" s="20" t="s">
        <v>51</v>
      </c>
      <c r="G342" s="20" t="s">
        <v>87</v>
      </c>
      <c r="H342" s="20">
        <v>98005</v>
      </c>
      <c r="I342" s="21" t="s">
        <v>0</v>
      </c>
      <c r="J342" s="21" t="s">
        <v>0</v>
      </c>
      <c r="K342" s="21" t="s">
        <v>0</v>
      </c>
      <c r="L342" s="21" t="s">
        <v>0</v>
      </c>
      <c r="M342" s="22">
        <f>M343</f>
        <v>80000000</v>
      </c>
      <c r="N342" s="22">
        <f t="shared" ref="N342:O344" si="125">N343</f>
        <v>250000000</v>
      </c>
      <c r="O342" s="22">
        <f t="shared" si="125"/>
        <v>0</v>
      </c>
    </row>
    <row r="343" spans="1:15" s="23" customFormat="1" ht="63" x14ac:dyDescent="0.2">
      <c r="A343" s="19" t="s">
        <v>225</v>
      </c>
      <c r="B343" s="20" t="s">
        <v>29</v>
      </c>
      <c r="C343" s="20" t="s">
        <v>18</v>
      </c>
      <c r="D343" s="20" t="s">
        <v>56</v>
      </c>
      <c r="E343" s="20" t="s">
        <v>36</v>
      </c>
      <c r="F343" s="20" t="s">
        <v>51</v>
      </c>
      <c r="G343" s="20" t="s">
        <v>87</v>
      </c>
      <c r="H343" s="20">
        <v>98005</v>
      </c>
      <c r="I343" s="20" t="s">
        <v>224</v>
      </c>
      <c r="J343" s="20" t="s">
        <v>0</v>
      </c>
      <c r="K343" s="20" t="s">
        <v>0</v>
      </c>
      <c r="L343" s="20" t="s">
        <v>0</v>
      </c>
      <c r="M343" s="22">
        <f>M344</f>
        <v>80000000</v>
      </c>
      <c r="N343" s="22">
        <f t="shared" si="125"/>
        <v>250000000</v>
      </c>
      <c r="O343" s="22">
        <f t="shared" si="125"/>
        <v>0</v>
      </c>
    </row>
    <row r="344" spans="1:15" s="23" customFormat="1" ht="15.75" x14ac:dyDescent="0.2">
      <c r="A344" s="19" t="s">
        <v>233</v>
      </c>
      <c r="B344" s="29" t="s">
        <v>0</v>
      </c>
      <c r="C344" s="29" t="s">
        <v>0</v>
      </c>
      <c r="D344" s="29" t="s">
        <v>0</v>
      </c>
      <c r="E344" s="29" t="s">
        <v>0</v>
      </c>
      <c r="F344" s="29" t="s">
        <v>0</v>
      </c>
      <c r="G344" s="29" t="s">
        <v>0</v>
      </c>
      <c r="H344" s="29" t="s">
        <v>0</v>
      </c>
      <c r="I344" s="29" t="s">
        <v>0</v>
      </c>
      <c r="J344" s="29" t="s">
        <v>0</v>
      </c>
      <c r="K344" s="29" t="s">
        <v>0</v>
      </c>
      <c r="L344" s="29" t="s">
        <v>0</v>
      </c>
      <c r="M344" s="22">
        <f>M345</f>
        <v>80000000</v>
      </c>
      <c r="N344" s="22">
        <f t="shared" si="125"/>
        <v>250000000</v>
      </c>
      <c r="O344" s="22">
        <f t="shared" si="125"/>
        <v>0</v>
      </c>
    </row>
    <row r="345" spans="1:15" ht="47.25" x14ac:dyDescent="0.2">
      <c r="A345" s="26" t="s">
        <v>315</v>
      </c>
      <c r="B345" s="35" t="s">
        <v>29</v>
      </c>
      <c r="C345" s="35" t="s">
        <v>18</v>
      </c>
      <c r="D345" s="35" t="s">
        <v>56</v>
      </c>
      <c r="E345" s="35" t="s">
        <v>36</v>
      </c>
      <c r="F345" s="35" t="s">
        <v>51</v>
      </c>
      <c r="G345" s="35" t="s">
        <v>87</v>
      </c>
      <c r="H345" s="35">
        <v>98005</v>
      </c>
      <c r="I345" s="35" t="s">
        <v>224</v>
      </c>
      <c r="J345" s="18" t="s">
        <v>155</v>
      </c>
      <c r="K345" s="17">
        <v>280</v>
      </c>
      <c r="L345" s="18">
        <v>2023</v>
      </c>
      <c r="M345" s="36">
        <v>80000000</v>
      </c>
      <c r="N345" s="36">
        <f>200000000+130000000-80000000</f>
        <v>250000000</v>
      </c>
      <c r="O345" s="36">
        <v>0</v>
      </c>
    </row>
    <row r="346" spans="1:15" ht="15.75" x14ac:dyDescent="0.2">
      <c r="A346" s="24" t="s">
        <v>153</v>
      </c>
      <c r="B346" s="20" t="s">
        <v>29</v>
      </c>
      <c r="C346" s="20" t="s">
        <v>18</v>
      </c>
      <c r="D346" s="20" t="s">
        <v>56</v>
      </c>
      <c r="E346" s="20" t="s">
        <v>36</v>
      </c>
      <c r="F346" s="20" t="s">
        <v>51</v>
      </c>
      <c r="G346" s="20" t="s">
        <v>32</v>
      </c>
      <c r="H346" s="20" t="s">
        <v>0</v>
      </c>
      <c r="I346" s="20" t="s">
        <v>0</v>
      </c>
      <c r="J346" s="20" t="s">
        <v>0</v>
      </c>
      <c r="K346" s="20" t="s">
        <v>0</v>
      </c>
      <c r="L346" s="20" t="s">
        <v>0</v>
      </c>
      <c r="M346" s="22">
        <f>M347</f>
        <v>0</v>
      </c>
      <c r="N346" s="22">
        <f t="shared" ref="N346:O347" si="126">N347</f>
        <v>60356954.350000001</v>
      </c>
      <c r="O346" s="22">
        <f t="shared" si="126"/>
        <v>60000000</v>
      </c>
    </row>
    <row r="347" spans="1:15" ht="47.25" x14ac:dyDescent="0.2">
      <c r="A347" s="19" t="s">
        <v>234</v>
      </c>
      <c r="B347" s="20" t="s">
        <v>29</v>
      </c>
      <c r="C347" s="20" t="s">
        <v>18</v>
      </c>
      <c r="D347" s="20" t="s">
        <v>56</v>
      </c>
      <c r="E347" s="20" t="s">
        <v>36</v>
      </c>
      <c r="F347" s="20" t="s">
        <v>51</v>
      </c>
      <c r="G347" s="20" t="s">
        <v>32</v>
      </c>
      <c r="H347" s="20" t="s">
        <v>231</v>
      </c>
      <c r="I347" s="21" t="s">
        <v>0</v>
      </c>
      <c r="J347" s="21" t="s">
        <v>0</v>
      </c>
      <c r="K347" s="21" t="s">
        <v>0</v>
      </c>
      <c r="L347" s="21" t="s">
        <v>0</v>
      </c>
      <c r="M347" s="22">
        <f>M348</f>
        <v>0</v>
      </c>
      <c r="N347" s="22">
        <f t="shared" si="126"/>
        <v>60356954.350000001</v>
      </c>
      <c r="O347" s="22">
        <f t="shared" si="126"/>
        <v>60000000</v>
      </c>
    </row>
    <row r="348" spans="1:15" ht="63" x14ac:dyDescent="0.2">
      <c r="A348" s="19" t="s">
        <v>225</v>
      </c>
      <c r="B348" s="20" t="s">
        <v>29</v>
      </c>
      <c r="C348" s="20" t="s">
        <v>18</v>
      </c>
      <c r="D348" s="20" t="s">
        <v>56</v>
      </c>
      <c r="E348" s="20" t="s">
        <v>36</v>
      </c>
      <c r="F348" s="20" t="s">
        <v>51</v>
      </c>
      <c r="G348" s="20" t="s">
        <v>32</v>
      </c>
      <c r="H348" s="20" t="s">
        <v>231</v>
      </c>
      <c r="I348" s="20" t="s">
        <v>224</v>
      </c>
      <c r="J348" s="20" t="s">
        <v>0</v>
      </c>
      <c r="K348" s="20" t="s">
        <v>0</v>
      </c>
      <c r="L348" s="20" t="s">
        <v>0</v>
      </c>
      <c r="M348" s="22">
        <f>M349+M351</f>
        <v>0</v>
      </c>
      <c r="N348" s="22">
        <f t="shared" ref="N348:O348" si="127">N349+N351</f>
        <v>60356954.350000001</v>
      </c>
      <c r="O348" s="22">
        <f t="shared" si="127"/>
        <v>60000000</v>
      </c>
    </row>
    <row r="349" spans="1:15" ht="15.75" x14ac:dyDescent="0.2">
      <c r="A349" s="19" t="s">
        <v>243</v>
      </c>
      <c r="B349" s="29" t="s">
        <v>0</v>
      </c>
      <c r="C349" s="29" t="s">
        <v>0</v>
      </c>
      <c r="D349" s="29" t="s">
        <v>0</v>
      </c>
      <c r="E349" s="29" t="s">
        <v>0</v>
      </c>
      <c r="F349" s="29" t="s">
        <v>0</v>
      </c>
      <c r="G349" s="29" t="s">
        <v>0</v>
      </c>
      <c r="H349" s="29" t="s">
        <v>0</v>
      </c>
      <c r="I349" s="29" t="s">
        <v>0</v>
      </c>
      <c r="J349" s="29" t="s">
        <v>0</v>
      </c>
      <c r="K349" s="29" t="s">
        <v>0</v>
      </c>
      <c r="L349" s="29" t="s">
        <v>0</v>
      </c>
      <c r="M349" s="22">
        <f>M350</f>
        <v>0</v>
      </c>
      <c r="N349" s="22">
        <f t="shared" ref="N349:O349" si="128">N350</f>
        <v>60356954.350000001</v>
      </c>
      <c r="O349" s="22">
        <f t="shared" si="128"/>
        <v>0</v>
      </c>
    </row>
    <row r="350" spans="1:15" s="59" customFormat="1" ht="94.5" x14ac:dyDescent="0.2">
      <c r="A350" s="28" t="s">
        <v>312</v>
      </c>
      <c r="B350" s="35" t="s">
        <v>29</v>
      </c>
      <c r="C350" s="35" t="s">
        <v>18</v>
      </c>
      <c r="D350" s="35" t="s">
        <v>56</v>
      </c>
      <c r="E350" s="35" t="s">
        <v>36</v>
      </c>
      <c r="F350" s="35" t="s">
        <v>51</v>
      </c>
      <c r="G350" s="35" t="s">
        <v>32</v>
      </c>
      <c r="H350" s="35" t="s">
        <v>231</v>
      </c>
      <c r="I350" s="35" t="s">
        <v>224</v>
      </c>
      <c r="J350" s="18" t="s">
        <v>155</v>
      </c>
      <c r="K350" s="17">
        <v>320</v>
      </c>
      <c r="L350" s="18">
        <v>2023</v>
      </c>
      <c r="M350" s="36">
        <v>0</v>
      </c>
      <c r="N350" s="36">
        <v>60356954.350000001</v>
      </c>
      <c r="O350" s="36">
        <v>0</v>
      </c>
    </row>
    <row r="351" spans="1:15" ht="15.75" x14ac:dyDescent="0.2">
      <c r="A351" s="19" t="s">
        <v>273</v>
      </c>
      <c r="B351" s="29" t="s">
        <v>0</v>
      </c>
      <c r="C351" s="29" t="s">
        <v>0</v>
      </c>
      <c r="D351" s="29" t="s">
        <v>0</v>
      </c>
      <c r="E351" s="29" t="s">
        <v>0</v>
      </c>
      <c r="F351" s="29" t="s">
        <v>0</v>
      </c>
      <c r="G351" s="29" t="s">
        <v>0</v>
      </c>
      <c r="H351" s="29" t="s">
        <v>0</v>
      </c>
      <c r="I351" s="29" t="s">
        <v>0</v>
      </c>
      <c r="J351" s="29" t="s">
        <v>0</v>
      </c>
      <c r="K351" s="29" t="s">
        <v>0</v>
      </c>
      <c r="L351" s="29" t="s">
        <v>0</v>
      </c>
      <c r="M351" s="22">
        <f>M352</f>
        <v>0</v>
      </c>
      <c r="N351" s="22">
        <f t="shared" ref="N351:O351" si="129">N352</f>
        <v>0</v>
      </c>
      <c r="O351" s="22">
        <f t="shared" si="129"/>
        <v>60000000</v>
      </c>
    </row>
    <row r="352" spans="1:15" s="59" customFormat="1" ht="47.25" x14ac:dyDescent="0.2">
      <c r="A352" s="26" t="s">
        <v>311</v>
      </c>
      <c r="B352" s="35" t="s">
        <v>29</v>
      </c>
      <c r="C352" s="35" t="s">
        <v>18</v>
      </c>
      <c r="D352" s="35" t="s">
        <v>56</v>
      </c>
      <c r="E352" s="35" t="s">
        <v>36</v>
      </c>
      <c r="F352" s="35" t="s">
        <v>51</v>
      </c>
      <c r="G352" s="35" t="s">
        <v>32</v>
      </c>
      <c r="H352" s="35" t="s">
        <v>231</v>
      </c>
      <c r="I352" s="35" t="s">
        <v>224</v>
      </c>
      <c r="J352" s="18" t="s">
        <v>155</v>
      </c>
      <c r="K352" s="17">
        <v>550</v>
      </c>
      <c r="L352" s="18" t="s">
        <v>93</v>
      </c>
      <c r="M352" s="36">
        <v>0</v>
      </c>
      <c r="N352" s="36">
        <v>0</v>
      </c>
      <c r="O352" s="36">
        <v>60000000</v>
      </c>
    </row>
    <row r="353" spans="1:15" ht="78.75" x14ac:dyDescent="0.2">
      <c r="A353" s="39" t="s">
        <v>156</v>
      </c>
      <c r="B353" s="20" t="s">
        <v>157</v>
      </c>
      <c r="C353" s="20" t="s">
        <v>0</v>
      </c>
      <c r="D353" s="20" t="s">
        <v>0</v>
      </c>
      <c r="E353" s="20" t="s">
        <v>0</v>
      </c>
      <c r="F353" s="20" t="s">
        <v>0</v>
      </c>
      <c r="G353" s="20" t="s">
        <v>0</v>
      </c>
      <c r="H353" s="21" t="s">
        <v>0</v>
      </c>
      <c r="I353" s="21" t="s">
        <v>0</v>
      </c>
      <c r="J353" s="21" t="s">
        <v>0</v>
      </c>
      <c r="K353" s="21" t="s">
        <v>0</v>
      </c>
      <c r="L353" s="21" t="s">
        <v>0</v>
      </c>
      <c r="M353" s="22">
        <f>M354+M381</f>
        <v>2964838341.1300001</v>
      </c>
      <c r="N353" s="22">
        <f t="shared" ref="N353:O353" si="130">N354+N381</f>
        <v>1725095836.5</v>
      </c>
      <c r="O353" s="22">
        <f t="shared" si="130"/>
        <v>357652064.23000002</v>
      </c>
    </row>
    <row r="354" spans="1:15" ht="31.5" x14ac:dyDescent="0.2">
      <c r="A354" s="19" t="s">
        <v>206</v>
      </c>
      <c r="B354" s="20" t="s">
        <v>157</v>
      </c>
      <c r="C354" s="20" t="s">
        <v>15</v>
      </c>
      <c r="D354" s="20" t="s">
        <v>0</v>
      </c>
      <c r="E354" s="20" t="s">
        <v>0</v>
      </c>
      <c r="F354" s="20" t="s">
        <v>0</v>
      </c>
      <c r="G354" s="20" t="s">
        <v>0</v>
      </c>
      <c r="H354" s="21" t="s">
        <v>0</v>
      </c>
      <c r="I354" s="21" t="s">
        <v>0</v>
      </c>
      <c r="J354" s="21" t="s">
        <v>0</v>
      </c>
      <c r="K354" s="21" t="s">
        <v>0</v>
      </c>
      <c r="L354" s="21" t="s">
        <v>0</v>
      </c>
      <c r="M354" s="22">
        <f>M355+M367</f>
        <v>1045998575.9000001</v>
      </c>
      <c r="N354" s="22">
        <f t="shared" ref="N354:O354" si="131">N355+N367</f>
        <v>328604770</v>
      </c>
      <c r="O354" s="22">
        <f t="shared" si="131"/>
        <v>296389613.73000002</v>
      </c>
    </row>
    <row r="355" spans="1:15" ht="31.5" x14ac:dyDescent="0.2">
      <c r="A355" s="19" t="s">
        <v>310</v>
      </c>
      <c r="B355" s="20" t="s">
        <v>157</v>
      </c>
      <c r="C355" s="20" t="s">
        <v>15</v>
      </c>
      <c r="D355" s="20" t="s">
        <v>306</v>
      </c>
      <c r="E355" s="20" t="s">
        <v>0</v>
      </c>
      <c r="F355" s="20" t="s">
        <v>0</v>
      </c>
      <c r="G355" s="20" t="s">
        <v>0</v>
      </c>
      <c r="H355" s="21" t="s">
        <v>0</v>
      </c>
      <c r="I355" s="21" t="s">
        <v>0</v>
      </c>
      <c r="J355" s="21" t="s">
        <v>0</v>
      </c>
      <c r="K355" s="21" t="s">
        <v>0</v>
      </c>
      <c r="L355" s="21" t="s">
        <v>0</v>
      </c>
      <c r="M355" s="22">
        <f>M356</f>
        <v>308128219.19999999</v>
      </c>
      <c r="N355" s="22">
        <f t="shared" ref="N355:O357" si="132">N356</f>
        <v>328604770</v>
      </c>
      <c r="O355" s="22">
        <f t="shared" si="132"/>
        <v>296389613.73000002</v>
      </c>
    </row>
    <row r="356" spans="1:15" ht="31.5" x14ac:dyDescent="0.2">
      <c r="A356" s="19" t="s">
        <v>35</v>
      </c>
      <c r="B356" s="20" t="s">
        <v>157</v>
      </c>
      <c r="C356" s="20" t="s">
        <v>15</v>
      </c>
      <c r="D356" s="20" t="s">
        <v>306</v>
      </c>
      <c r="E356" s="20" t="s">
        <v>36</v>
      </c>
      <c r="F356" s="20" t="s">
        <v>0</v>
      </c>
      <c r="G356" s="20" t="s">
        <v>0</v>
      </c>
      <c r="H356" s="21" t="s">
        <v>0</v>
      </c>
      <c r="I356" s="21" t="s">
        <v>0</v>
      </c>
      <c r="J356" s="21" t="s">
        <v>0</v>
      </c>
      <c r="K356" s="21" t="s">
        <v>0</v>
      </c>
      <c r="L356" s="21" t="s">
        <v>0</v>
      </c>
      <c r="M356" s="22">
        <f>M357</f>
        <v>308128219.19999999</v>
      </c>
      <c r="N356" s="22">
        <f t="shared" si="132"/>
        <v>328604770</v>
      </c>
      <c r="O356" s="22">
        <f t="shared" si="132"/>
        <v>296389613.73000002</v>
      </c>
    </row>
    <row r="357" spans="1:15" ht="15.75" x14ac:dyDescent="0.2">
      <c r="A357" s="24" t="s">
        <v>55</v>
      </c>
      <c r="B357" s="20" t="s">
        <v>157</v>
      </c>
      <c r="C357" s="20" t="s">
        <v>15</v>
      </c>
      <c r="D357" s="20" t="s">
        <v>306</v>
      </c>
      <c r="E357" s="20" t="s">
        <v>36</v>
      </c>
      <c r="F357" s="20" t="s">
        <v>56</v>
      </c>
      <c r="G357" s="20" t="s">
        <v>0</v>
      </c>
      <c r="H357" s="20" t="s">
        <v>0</v>
      </c>
      <c r="I357" s="20" t="s">
        <v>0</v>
      </c>
      <c r="J357" s="20" t="s">
        <v>0</v>
      </c>
      <c r="K357" s="20" t="s">
        <v>0</v>
      </c>
      <c r="L357" s="20" t="s">
        <v>0</v>
      </c>
      <c r="M357" s="22">
        <f>M358</f>
        <v>308128219.19999999</v>
      </c>
      <c r="N357" s="22">
        <f t="shared" si="132"/>
        <v>328604770</v>
      </c>
      <c r="O357" s="22">
        <f t="shared" si="132"/>
        <v>296389613.73000002</v>
      </c>
    </row>
    <row r="358" spans="1:15" ht="31.5" x14ac:dyDescent="0.2">
      <c r="A358" s="24" t="s">
        <v>57</v>
      </c>
      <c r="B358" s="20" t="s">
        <v>157</v>
      </c>
      <c r="C358" s="20" t="s">
        <v>15</v>
      </c>
      <c r="D358" s="20" t="s">
        <v>306</v>
      </c>
      <c r="E358" s="20" t="s">
        <v>36</v>
      </c>
      <c r="F358" s="20" t="s">
        <v>56</v>
      </c>
      <c r="G358" s="20" t="s">
        <v>58</v>
      </c>
      <c r="H358" s="20" t="s">
        <v>0</v>
      </c>
      <c r="I358" s="20" t="s">
        <v>0</v>
      </c>
      <c r="J358" s="20" t="s">
        <v>0</v>
      </c>
      <c r="K358" s="20" t="s">
        <v>0</v>
      </c>
      <c r="L358" s="20" t="s">
        <v>0</v>
      </c>
      <c r="M358" s="22">
        <f>M359+M363</f>
        <v>308128219.19999999</v>
      </c>
      <c r="N358" s="22">
        <f t="shared" ref="N358:O358" si="133">N359+N363</f>
        <v>328604770</v>
      </c>
      <c r="O358" s="22">
        <f t="shared" si="133"/>
        <v>296389613.73000002</v>
      </c>
    </row>
    <row r="359" spans="1:15" ht="47.25" x14ac:dyDescent="0.2">
      <c r="A359" s="19" t="s">
        <v>264</v>
      </c>
      <c r="B359" s="20" t="s">
        <v>157</v>
      </c>
      <c r="C359" s="20" t="s">
        <v>15</v>
      </c>
      <c r="D359" s="20" t="s">
        <v>306</v>
      </c>
      <c r="E359" s="20" t="s">
        <v>36</v>
      </c>
      <c r="F359" s="20" t="s">
        <v>56</v>
      </c>
      <c r="G359" s="20" t="s">
        <v>58</v>
      </c>
      <c r="H359" s="20" t="s">
        <v>261</v>
      </c>
      <c r="I359" s="21" t="s">
        <v>0</v>
      </c>
      <c r="J359" s="21" t="s">
        <v>0</v>
      </c>
      <c r="K359" s="21" t="s">
        <v>0</v>
      </c>
      <c r="L359" s="21" t="s">
        <v>0</v>
      </c>
      <c r="M359" s="22">
        <f>M360</f>
        <v>86110284.420000002</v>
      </c>
      <c r="N359" s="22">
        <f t="shared" ref="N359:O360" si="134">N360</f>
        <v>0</v>
      </c>
      <c r="O359" s="22">
        <f t="shared" si="134"/>
        <v>0</v>
      </c>
    </row>
    <row r="360" spans="1:15" ht="63" x14ac:dyDescent="0.2">
      <c r="A360" s="19" t="s">
        <v>225</v>
      </c>
      <c r="B360" s="20" t="s">
        <v>157</v>
      </c>
      <c r="C360" s="20" t="s">
        <v>15</v>
      </c>
      <c r="D360" s="20" t="s">
        <v>306</v>
      </c>
      <c r="E360" s="20" t="s">
        <v>36</v>
      </c>
      <c r="F360" s="20" t="s">
        <v>56</v>
      </c>
      <c r="G360" s="20" t="s">
        <v>58</v>
      </c>
      <c r="H360" s="20" t="s">
        <v>261</v>
      </c>
      <c r="I360" s="20" t="s">
        <v>224</v>
      </c>
      <c r="J360" s="20" t="s">
        <v>0</v>
      </c>
      <c r="K360" s="20" t="s">
        <v>0</v>
      </c>
      <c r="L360" s="20" t="s">
        <v>0</v>
      </c>
      <c r="M360" s="22">
        <f>M361</f>
        <v>86110284.420000002</v>
      </c>
      <c r="N360" s="22">
        <f t="shared" si="134"/>
        <v>0</v>
      </c>
      <c r="O360" s="22">
        <f t="shared" si="134"/>
        <v>0</v>
      </c>
    </row>
    <row r="361" spans="1:15" ht="15.75" x14ac:dyDescent="0.2">
      <c r="A361" s="19" t="s">
        <v>233</v>
      </c>
      <c r="B361" s="29" t="s">
        <v>0</v>
      </c>
      <c r="C361" s="29" t="s">
        <v>0</v>
      </c>
      <c r="D361" s="29" t="s">
        <v>0</v>
      </c>
      <c r="E361" s="29" t="s">
        <v>0</v>
      </c>
      <c r="F361" s="29" t="s">
        <v>0</v>
      </c>
      <c r="G361" s="29" t="s">
        <v>0</v>
      </c>
      <c r="H361" s="29" t="s">
        <v>0</v>
      </c>
      <c r="I361" s="29" t="s">
        <v>0</v>
      </c>
      <c r="J361" s="29" t="s">
        <v>0</v>
      </c>
      <c r="K361" s="29" t="s">
        <v>0</v>
      </c>
      <c r="L361" s="29" t="s">
        <v>0</v>
      </c>
      <c r="M361" s="22">
        <f>M362</f>
        <v>86110284.420000002</v>
      </c>
      <c r="N361" s="22">
        <f t="shared" ref="N361:O361" si="135">N362</f>
        <v>0</v>
      </c>
      <c r="O361" s="22">
        <f t="shared" si="135"/>
        <v>0</v>
      </c>
    </row>
    <row r="362" spans="1:15" s="59" customFormat="1" ht="47.25" x14ac:dyDescent="0.2">
      <c r="A362" s="26" t="s">
        <v>309</v>
      </c>
      <c r="B362" s="35" t="s">
        <v>157</v>
      </c>
      <c r="C362" s="35" t="s">
        <v>15</v>
      </c>
      <c r="D362" s="35" t="s">
        <v>306</v>
      </c>
      <c r="E362" s="35" t="s">
        <v>36</v>
      </c>
      <c r="F362" s="35" t="s">
        <v>56</v>
      </c>
      <c r="G362" s="35" t="s">
        <v>58</v>
      </c>
      <c r="H362" s="35" t="s">
        <v>261</v>
      </c>
      <c r="I362" s="35" t="s">
        <v>224</v>
      </c>
      <c r="J362" s="18" t="s">
        <v>62</v>
      </c>
      <c r="K362" s="63">
        <v>1.175</v>
      </c>
      <c r="L362" s="18" t="s">
        <v>49</v>
      </c>
      <c r="M362" s="36">
        <f>73998718.72+12111565.7</f>
        <v>86110284.420000002</v>
      </c>
      <c r="N362" s="36">
        <v>0</v>
      </c>
      <c r="O362" s="36">
        <v>0</v>
      </c>
    </row>
    <row r="363" spans="1:15" ht="47.25" x14ac:dyDescent="0.2">
      <c r="A363" s="39" t="s">
        <v>308</v>
      </c>
      <c r="B363" s="20" t="s">
        <v>157</v>
      </c>
      <c r="C363" s="20" t="s">
        <v>15</v>
      </c>
      <c r="D363" s="20" t="s">
        <v>306</v>
      </c>
      <c r="E363" s="20" t="s">
        <v>36</v>
      </c>
      <c r="F363" s="20" t="s">
        <v>56</v>
      </c>
      <c r="G363" s="20" t="s">
        <v>58</v>
      </c>
      <c r="H363" s="20" t="s">
        <v>305</v>
      </c>
      <c r="I363" s="21" t="s">
        <v>0</v>
      </c>
      <c r="J363" s="21" t="s">
        <v>0</v>
      </c>
      <c r="K363" s="21" t="s">
        <v>0</v>
      </c>
      <c r="L363" s="21" t="s">
        <v>0</v>
      </c>
      <c r="M363" s="22">
        <f>M364</f>
        <v>222017934.78</v>
      </c>
      <c r="N363" s="22">
        <f t="shared" ref="N363:O365" si="136">N364</f>
        <v>328604770</v>
      </c>
      <c r="O363" s="22">
        <f t="shared" si="136"/>
        <v>296389613.73000002</v>
      </c>
    </row>
    <row r="364" spans="1:15" ht="63" x14ac:dyDescent="0.2">
      <c r="A364" s="19" t="s">
        <v>225</v>
      </c>
      <c r="B364" s="20" t="s">
        <v>157</v>
      </c>
      <c r="C364" s="20" t="s">
        <v>15</v>
      </c>
      <c r="D364" s="20" t="s">
        <v>306</v>
      </c>
      <c r="E364" s="20" t="s">
        <v>36</v>
      </c>
      <c r="F364" s="20" t="s">
        <v>56</v>
      </c>
      <c r="G364" s="20" t="s">
        <v>58</v>
      </c>
      <c r="H364" s="20" t="s">
        <v>305</v>
      </c>
      <c r="I364" s="20" t="s">
        <v>224</v>
      </c>
      <c r="J364" s="20" t="s">
        <v>0</v>
      </c>
      <c r="K364" s="20" t="s">
        <v>0</v>
      </c>
      <c r="L364" s="20" t="s">
        <v>0</v>
      </c>
      <c r="M364" s="22">
        <f>M365</f>
        <v>222017934.78</v>
      </c>
      <c r="N364" s="22">
        <f t="shared" si="136"/>
        <v>328604770</v>
      </c>
      <c r="O364" s="22">
        <f t="shared" si="136"/>
        <v>296389613.73000002</v>
      </c>
    </row>
    <row r="365" spans="1:15" ht="15.75" x14ac:dyDescent="0.2">
      <c r="A365" s="19" t="s">
        <v>233</v>
      </c>
      <c r="B365" s="29" t="s">
        <v>0</v>
      </c>
      <c r="C365" s="29" t="s">
        <v>0</v>
      </c>
      <c r="D365" s="29" t="s">
        <v>0</v>
      </c>
      <c r="E365" s="29" t="s">
        <v>0</v>
      </c>
      <c r="F365" s="29" t="s">
        <v>0</v>
      </c>
      <c r="G365" s="29" t="s">
        <v>0</v>
      </c>
      <c r="H365" s="29" t="s">
        <v>0</v>
      </c>
      <c r="I365" s="29" t="s">
        <v>0</v>
      </c>
      <c r="J365" s="29" t="s">
        <v>0</v>
      </c>
      <c r="K365" s="29" t="s">
        <v>0</v>
      </c>
      <c r="L365" s="29" t="s">
        <v>0</v>
      </c>
      <c r="M365" s="22">
        <f>M366</f>
        <v>222017934.78</v>
      </c>
      <c r="N365" s="22">
        <f t="shared" si="136"/>
        <v>328604770</v>
      </c>
      <c r="O365" s="22">
        <f t="shared" si="136"/>
        <v>296389613.73000002</v>
      </c>
    </row>
    <row r="366" spans="1:15" s="59" customFormat="1" ht="47.25" x14ac:dyDescent="0.2">
      <c r="A366" s="26" t="s">
        <v>307</v>
      </c>
      <c r="B366" s="35" t="s">
        <v>157</v>
      </c>
      <c r="C366" s="35" t="s">
        <v>15</v>
      </c>
      <c r="D366" s="35" t="s">
        <v>306</v>
      </c>
      <c r="E366" s="35" t="s">
        <v>36</v>
      </c>
      <c r="F366" s="35" t="s">
        <v>56</v>
      </c>
      <c r="G366" s="35" t="s">
        <v>58</v>
      </c>
      <c r="H366" s="35" t="s">
        <v>305</v>
      </c>
      <c r="I366" s="35" t="s">
        <v>224</v>
      </c>
      <c r="J366" s="18" t="s">
        <v>62</v>
      </c>
      <c r="K366" s="17">
        <v>2.02</v>
      </c>
      <c r="L366" s="18" t="s">
        <v>93</v>
      </c>
      <c r="M366" s="36">
        <f>222017934.78</f>
        <v>222017934.78</v>
      </c>
      <c r="N366" s="36">
        <v>328604770</v>
      </c>
      <c r="O366" s="36">
        <v>296389613.73000002</v>
      </c>
    </row>
    <row r="367" spans="1:15" ht="47.25" x14ac:dyDescent="0.2">
      <c r="A367" s="19" t="s">
        <v>304</v>
      </c>
      <c r="B367" s="20" t="s">
        <v>157</v>
      </c>
      <c r="C367" s="20" t="s">
        <v>15</v>
      </c>
      <c r="D367" s="20" t="s">
        <v>300</v>
      </c>
      <c r="E367" s="20" t="s">
        <v>0</v>
      </c>
      <c r="F367" s="20" t="s">
        <v>0</v>
      </c>
      <c r="G367" s="20" t="s">
        <v>0</v>
      </c>
      <c r="H367" s="21" t="s">
        <v>0</v>
      </c>
      <c r="I367" s="21" t="s">
        <v>0</v>
      </c>
      <c r="J367" s="21" t="s">
        <v>0</v>
      </c>
      <c r="K367" s="21" t="s">
        <v>0</v>
      </c>
      <c r="L367" s="21" t="s">
        <v>0</v>
      </c>
      <c r="M367" s="22">
        <f t="shared" ref="M367:M372" si="137">M368</f>
        <v>737870356.70000005</v>
      </c>
      <c r="N367" s="22">
        <f t="shared" ref="N367:O372" si="138">N368</f>
        <v>0</v>
      </c>
      <c r="O367" s="22">
        <f t="shared" si="138"/>
        <v>0</v>
      </c>
    </row>
    <row r="368" spans="1:15" ht="31.5" x14ac:dyDescent="0.2">
      <c r="A368" s="19" t="s">
        <v>35</v>
      </c>
      <c r="B368" s="20" t="s">
        <v>157</v>
      </c>
      <c r="C368" s="20" t="s">
        <v>15</v>
      </c>
      <c r="D368" s="20" t="s">
        <v>300</v>
      </c>
      <c r="E368" s="20" t="s">
        <v>36</v>
      </c>
      <c r="F368" s="20" t="s">
        <v>0</v>
      </c>
      <c r="G368" s="20" t="s">
        <v>0</v>
      </c>
      <c r="H368" s="21" t="s">
        <v>0</v>
      </c>
      <c r="I368" s="21" t="s">
        <v>0</v>
      </c>
      <c r="J368" s="21" t="s">
        <v>0</v>
      </c>
      <c r="K368" s="21" t="s">
        <v>0</v>
      </c>
      <c r="L368" s="21" t="s">
        <v>0</v>
      </c>
      <c r="M368" s="22">
        <f t="shared" si="137"/>
        <v>737870356.70000005</v>
      </c>
      <c r="N368" s="22">
        <f t="shared" si="138"/>
        <v>0</v>
      </c>
      <c r="O368" s="22">
        <f t="shared" si="138"/>
        <v>0</v>
      </c>
    </row>
    <row r="369" spans="1:15" ht="15.75" x14ac:dyDescent="0.2">
      <c r="A369" s="24" t="s">
        <v>55</v>
      </c>
      <c r="B369" s="20" t="s">
        <v>157</v>
      </c>
      <c r="C369" s="20" t="s">
        <v>15</v>
      </c>
      <c r="D369" s="20" t="s">
        <v>300</v>
      </c>
      <c r="E369" s="20" t="s">
        <v>36</v>
      </c>
      <c r="F369" s="20" t="s">
        <v>56</v>
      </c>
      <c r="G369" s="20" t="s">
        <v>0</v>
      </c>
      <c r="H369" s="20" t="s">
        <v>0</v>
      </c>
      <c r="I369" s="20" t="s">
        <v>0</v>
      </c>
      <c r="J369" s="20" t="s">
        <v>0</v>
      </c>
      <c r="K369" s="20" t="s">
        <v>0</v>
      </c>
      <c r="L369" s="20" t="s">
        <v>0</v>
      </c>
      <c r="M369" s="22">
        <f t="shared" si="137"/>
        <v>737870356.70000005</v>
      </c>
      <c r="N369" s="22">
        <f t="shared" si="138"/>
        <v>0</v>
      </c>
      <c r="O369" s="22">
        <f t="shared" si="138"/>
        <v>0</v>
      </c>
    </row>
    <row r="370" spans="1:15" ht="31.5" x14ac:dyDescent="0.2">
      <c r="A370" s="24" t="s">
        <v>57</v>
      </c>
      <c r="B370" s="20" t="s">
        <v>157</v>
      </c>
      <c r="C370" s="20" t="s">
        <v>15</v>
      </c>
      <c r="D370" s="20" t="s">
        <v>300</v>
      </c>
      <c r="E370" s="20" t="s">
        <v>36</v>
      </c>
      <c r="F370" s="20" t="s">
        <v>56</v>
      </c>
      <c r="G370" s="20" t="s">
        <v>58</v>
      </c>
      <c r="H370" s="20" t="s">
        <v>0</v>
      </c>
      <c r="I370" s="20" t="s">
        <v>0</v>
      </c>
      <c r="J370" s="20" t="s">
        <v>0</v>
      </c>
      <c r="K370" s="20" t="s">
        <v>0</v>
      </c>
      <c r="L370" s="20" t="s">
        <v>0</v>
      </c>
      <c r="M370" s="22">
        <f>M371+M376</f>
        <v>737870356.70000005</v>
      </c>
      <c r="N370" s="22">
        <f t="shared" si="138"/>
        <v>0</v>
      </c>
      <c r="O370" s="22">
        <f t="shared" si="138"/>
        <v>0</v>
      </c>
    </row>
    <row r="371" spans="1:15" ht="63" x14ac:dyDescent="0.2">
      <c r="A371" s="19" t="s">
        <v>303</v>
      </c>
      <c r="B371" s="20" t="s">
        <v>157</v>
      </c>
      <c r="C371" s="20" t="s">
        <v>15</v>
      </c>
      <c r="D371" s="20" t="s">
        <v>300</v>
      </c>
      <c r="E371" s="20" t="s">
        <v>36</v>
      </c>
      <c r="F371" s="20" t="s">
        <v>56</v>
      </c>
      <c r="G371" s="20" t="s">
        <v>58</v>
      </c>
      <c r="H371" s="20" t="s">
        <v>299</v>
      </c>
      <c r="I371" s="21" t="s">
        <v>0</v>
      </c>
      <c r="J371" s="21" t="s">
        <v>0</v>
      </c>
      <c r="K371" s="21" t="s">
        <v>0</v>
      </c>
      <c r="L371" s="21" t="s">
        <v>0</v>
      </c>
      <c r="M371" s="22">
        <f t="shared" si="137"/>
        <v>576743656.70000005</v>
      </c>
      <c r="N371" s="22">
        <f t="shared" si="138"/>
        <v>0</v>
      </c>
      <c r="O371" s="22">
        <f t="shared" si="138"/>
        <v>0</v>
      </c>
    </row>
    <row r="372" spans="1:15" ht="15.75" x14ac:dyDescent="0.2">
      <c r="A372" s="19" t="s">
        <v>302</v>
      </c>
      <c r="B372" s="20" t="s">
        <v>157</v>
      </c>
      <c r="C372" s="20" t="s">
        <v>15</v>
      </c>
      <c r="D372" s="20" t="s">
        <v>300</v>
      </c>
      <c r="E372" s="20" t="s">
        <v>36</v>
      </c>
      <c r="F372" s="20" t="s">
        <v>56</v>
      </c>
      <c r="G372" s="20" t="s">
        <v>58</v>
      </c>
      <c r="H372" s="20" t="s">
        <v>299</v>
      </c>
      <c r="I372" s="20" t="s">
        <v>298</v>
      </c>
      <c r="J372" s="20" t="s">
        <v>0</v>
      </c>
      <c r="K372" s="20" t="s">
        <v>0</v>
      </c>
      <c r="L372" s="20" t="s">
        <v>0</v>
      </c>
      <c r="M372" s="22">
        <f t="shared" si="137"/>
        <v>576743656.70000005</v>
      </c>
      <c r="N372" s="22">
        <f t="shared" si="138"/>
        <v>0</v>
      </c>
      <c r="O372" s="22">
        <f t="shared" si="138"/>
        <v>0</v>
      </c>
    </row>
    <row r="373" spans="1:15" ht="15.75" x14ac:dyDescent="0.2">
      <c r="A373" s="19" t="s">
        <v>233</v>
      </c>
      <c r="B373" s="29" t="s">
        <v>0</v>
      </c>
      <c r="C373" s="29" t="s">
        <v>0</v>
      </c>
      <c r="D373" s="29" t="s">
        <v>0</v>
      </c>
      <c r="E373" s="29" t="s">
        <v>0</v>
      </c>
      <c r="F373" s="29" t="s">
        <v>0</v>
      </c>
      <c r="G373" s="29" t="s">
        <v>0</v>
      </c>
      <c r="H373" s="29" t="s">
        <v>0</v>
      </c>
      <c r="I373" s="29" t="s">
        <v>0</v>
      </c>
      <c r="J373" s="29" t="s">
        <v>0</v>
      </c>
      <c r="K373" s="29" t="s">
        <v>0</v>
      </c>
      <c r="L373" s="29" t="s">
        <v>0</v>
      </c>
      <c r="M373" s="22">
        <f>M374+M375</f>
        <v>576743656.70000005</v>
      </c>
      <c r="N373" s="22">
        <f t="shared" ref="N373:O373" si="139">N374+N375</f>
        <v>0</v>
      </c>
      <c r="O373" s="22">
        <f t="shared" si="139"/>
        <v>0</v>
      </c>
    </row>
    <row r="374" spans="1:15" ht="47.25" x14ac:dyDescent="0.2">
      <c r="A374" s="26" t="s">
        <v>301</v>
      </c>
      <c r="B374" s="35" t="s">
        <v>157</v>
      </c>
      <c r="C374" s="35" t="s">
        <v>15</v>
      </c>
      <c r="D374" s="35" t="s">
        <v>300</v>
      </c>
      <c r="E374" s="35" t="s">
        <v>36</v>
      </c>
      <c r="F374" s="35" t="s">
        <v>56</v>
      </c>
      <c r="G374" s="35" t="s">
        <v>58</v>
      </c>
      <c r="H374" s="35" t="s">
        <v>299</v>
      </c>
      <c r="I374" s="35" t="s">
        <v>298</v>
      </c>
      <c r="J374" s="18" t="s">
        <v>62</v>
      </c>
      <c r="K374" s="63">
        <v>0.59399999999999997</v>
      </c>
      <c r="L374" s="138">
        <v>2022</v>
      </c>
      <c r="M374" s="121">
        <f>506290400+115798475.63-106716937.52</f>
        <v>515371938.11000001</v>
      </c>
      <c r="N374" s="36">
        <v>0</v>
      </c>
      <c r="O374" s="36">
        <v>0</v>
      </c>
    </row>
    <row r="375" spans="1:15" ht="47.25" x14ac:dyDescent="0.2">
      <c r="A375" s="26" t="s">
        <v>560</v>
      </c>
      <c r="B375" s="35" t="s">
        <v>157</v>
      </c>
      <c r="C375" s="35" t="s">
        <v>15</v>
      </c>
      <c r="D375" s="35" t="s">
        <v>300</v>
      </c>
      <c r="E375" s="35" t="s">
        <v>36</v>
      </c>
      <c r="F375" s="35" t="s">
        <v>56</v>
      </c>
      <c r="G375" s="35" t="s">
        <v>58</v>
      </c>
      <c r="H375" s="35" t="s">
        <v>299</v>
      </c>
      <c r="I375" s="35" t="s">
        <v>298</v>
      </c>
      <c r="J375" s="18" t="s">
        <v>62</v>
      </c>
      <c r="K375" s="63">
        <v>3.7080000000000002</v>
      </c>
      <c r="L375" s="18">
        <v>2022</v>
      </c>
      <c r="M375" s="36">
        <f>44421101.13+16950617.46</f>
        <v>61371718.590000004</v>
      </c>
      <c r="N375" s="36">
        <v>0</v>
      </c>
      <c r="O375" s="36">
        <v>0</v>
      </c>
    </row>
    <row r="376" spans="1:15" ht="63" x14ac:dyDescent="0.2">
      <c r="A376" s="133" t="s">
        <v>675</v>
      </c>
      <c r="B376" s="129" t="s">
        <v>157</v>
      </c>
      <c r="C376" s="129" t="s">
        <v>15</v>
      </c>
      <c r="D376" s="129" t="s">
        <v>300</v>
      </c>
      <c r="E376" s="129" t="s">
        <v>36</v>
      </c>
      <c r="F376" s="129" t="s">
        <v>56</v>
      </c>
      <c r="G376" s="129" t="s">
        <v>58</v>
      </c>
      <c r="H376" s="130" t="s">
        <v>659</v>
      </c>
      <c r="I376" s="131" t="s">
        <v>0</v>
      </c>
      <c r="J376" s="131" t="s">
        <v>0</v>
      </c>
      <c r="K376" s="131" t="s">
        <v>0</v>
      </c>
      <c r="L376" s="131" t="s">
        <v>0</v>
      </c>
      <c r="M376" s="132">
        <f t="shared" ref="M376:O377" si="140">M377</f>
        <v>161126700</v>
      </c>
      <c r="N376" s="132">
        <f t="shared" si="140"/>
        <v>0</v>
      </c>
      <c r="O376" s="132">
        <f t="shared" si="140"/>
        <v>0</v>
      </c>
    </row>
    <row r="377" spans="1:15" ht="15.75" x14ac:dyDescent="0.2">
      <c r="A377" s="128" t="s">
        <v>302</v>
      </c>
      <c r="B377" s="129" t="s">
        <v>157</v>
      </c>
      <c r="C377" s="129" t="s">
        <v>15</v>
      </c>
      <c r="D377" s="129" t="s">
        <v>300</v>
      </c>
      <c r="E377" s="129" t="s">
        <v>36</v>
      </c>
      <c r="F377" s="129" t="s">
        <v>56</v>
      </c>
      <c r="G377" s="129" t="s">
        <v>58</v>
      </c>
      <c r="H377" s="130" t="s">
        <v>659</v>
      </c>
      <c r="I377" s="129" t="s">
        <v>298</v>
      </c>
      <c r="J377" s="129" t="s">
        <v>0</v>
      </c>
      <c r="K377" s="129" t="s">
        <v>0</v>
      </c>
      <c r="L377" s="129" t="s">
        <v>0</v>
      </c>
      <c r="M377" s="132">
        <f t="shared" si="140"/>
        <v>161126700</v>
      </c>
      <c r="N377" s="132">
        <f t="shared" si="140"/>
        <v>0</v>
      </c>
      <c r="O377" s="132">
        <f t="shared" si="140"/>
        <v>0</v>
      </c>
    </row>
    <row r="378" spans="1:15" ht="15.75" x14ac:dyDescent="0.2">
      <c r="A378" s="128" t="s">
        <v>233</v>
      </c>
      <c r="B378" s="139" t="s">
        <v>0</v>
      </c>
      <c r="C378" s="139" t="s">
        <v>0</v>
      </c>
      <c r="D378" s="139" t="s">
        <v>0</v>
      </c>
      <c r="E378" s="139" t="s">
        <v>0</v>
      </c>
      <c r="F378" s="139" t="s">
        <v>0</v>
      </c>
      <c r="G378" s="139" t="s">
        <v>0</v>
      </c>
      <c r="H378" s="139" t="s">
        <v>0</v>
      </c>
      <c r="I378" s="139" t="s">
        <v>0</v>
      </c>
      <c r="J378" s="139" t="s">
        <v>0</v>
      </c>
      <c r="K378" s="139" t="s">
        <v>0</v>
      </c>
      <c r="L378" s="139" t="s">
        <v>0</v>
      </c>
      <c r="M378" s="132">
        <f>M379+M380</f>
        <v>161126700</v>
      </c>
      <c r="N378" s="132">
        <f t="shared" ref="N378:O378" si="141">N379+N380</f>
        <v>0</v>
      </c>
      <c r="O378" s="132">
        <f t="shared" si="141"/>
        <v>0</v>
      </c>
    </row>
    <row r="379" spans="1:15" ht="47.25" x14ac:dyDescent="0.2">
      <c r="A379" s="140" t="s">
        <v>301</v>
      </c>
      <c r="B379" s="135" t="s">
        <v>157</v>
      </c>
      <c r="C379" s="135" t="s">
        <v>15</v>
      </c>
      <c r="D379" s="135" t="s">
        <v>300</v>
      </c>
      <c r="E379" s="135" t="s">
        <v>36</v>
      </c>
      <c r="F379" s="135" t="s">
        <v>56</v>
      </c>
      <c r="G379" s="135" t="s">
        <v>58</v>
      </c>
      <c r="H379" s="135" t="s">
        <v>659</v>
      </c>
      <c r="I379" s="135" t="s">
        <v>298</v>
      </c>
      <c r="J379" s="138" t="s">
        <v>62</v>
      </c>
      <c r="K379" s="141">
        <v>0.59399999999999997</v>
      </c>
      <c r="L379" s="138">
        <v>2022</v>
      </c>
      <c r="M379" s="121">
        <v>115798480</v>
      </c>
      <c r="N379" s="121">
        <v>0</v>
      </c>
      <c r="O379" s="121">
        <v>0</v>
      </c>
    </row>
    <row r="380" spans="1:15" ht="47.25" x14ac:dyDescent="0.2">
      <c r="A380" s="140" t="s">
        <v>560</v>
      </c>
      <c r="B380" s="135" t="s">
        <v>157</v>
      </c>
      <c r="C380" s="135" t="s">
        <v>15</v>
      </c>
      <c r="D380" s="135" t="s">
        <v>300</v>
      </c>
      <c r="E380" s="135" t="s">
        <v>36</v>
      </c>
      <c r="F380" s="135" t="s">
        <v>56</v>
      </c>
      <c r="G380" s="135" t="s">
        <v>58</v>
      </c>
      <c r="H380" s="135" t="s">
        <v>659</v>
      </c>
      <c r="I380" s="135" t="s">
        <v>298</v>
      </c>
      <c r="J380" s="138" t="s">
        <v>62</v>
      </c>
      <c r="K380" s="141">
        <v>3.7080000000000002</v>
      </c>
      <c r="L380" s="138">
        <v>2022</v>
      </c>
      <c r="M380" s="121">
        <v>45328220</v>
      </c>
      <c r="N380" s="121">
        <v>0</v>
      </c>
      <c r="O380" s="121">
        <v>0</v>
      </c>
    </row>
    <row r="381" spans="1:15" ht="31.5" x14ac:dyDescent="0.2">
      <c r="A381" s="19" t="s">
        <v>33</v>
      </c>
      <c r="B381" s="20" t="s">
        <v>157</v>
      </c>
      <c r="C381" s="20" t="s">
        <v>18</v>
      </c>
      <c r="D381" s="20" t="s">
        <v>0</v>
      </c>
      <c r="E381" s="20" t="s">
        <v>0</v>
      </c>
      <c r="F381" s="20" t="s">
        <v>0</v>
      </c>
      <c r="G381" s="20" t="s">
        <v>0</v>
      </c>
      <c r="H381" s="21" t="s">
        <v>0</v>
      </c>
      <c r="I381" s="21" t="s">
        <v>0</v>
      </c>
      <c r="J381" s="21" t="s">
        <v>0</v>
      </c>
      <c r="K381" s="21" t="s">
        <v>0</v>
      </c>
      <c r="L381" s="21" t="s">
        <v>0</v>
      </c>
      <c r="M381" s="22">
        <f>M382+M392+M419+M448+M469+M478+M490</f>
        <v>1918839765.23</v>
      </c>
      <c r="N381" s="22">
        <f>N382+N392+N419+N448+N469+N478+N490</f>
        <v>1396491066.5</v>
      </c>
      <c r="O381" s="22">
        <f>O382+O392+O419+O448+O469+O478+O490</f>
        <v>61262450.5</v>
      </c>
    </row>
    <row r="382" spans="1:15" ht="63" x14ac:dyDescent="0.2">
      <c r="A382" s="19" t="s">
        <v>297</v>
      </c>
      <c r="B382" s="20" t="s">
        <v>157</v>
      </c>
      <c r="C382" s="20" t="s">
        <v>18</v>
      </c>
      <c r="D382" s="20" t="s">
        <v>39</v>
      </c>
      <c r="E382" s="20" t="s">
        <v>0</v>
      </c>
      <c r="F382" s="20" t="s">
        <v>0</v>
      </c>
      <c r="G382" s="20" t="s">
        <v>0</v>
      </c>
      <c r="H382" s="21" t="s">
        <v>0</v>
      </c>
      <c r="I382" s="21" t="s">
        <v>0</v>
      </c>
      <c r="J382" s="21" t="s">
        <v>0</v>
      </c>
      <c r="K382" s="21" t="s">
        <v>0</v>
      </c>
      <c r="L382" s="21" t="s">
        <v>0</v>
      </c>
      <c r="M382" s="22">
        <f>M383</f>
        <v>939346.15</v>
      </c>
      <c r="N382" s="22">
        <f t="shared" ref="N382:O385" si="142">N383</f>
        <v>7822205</v>
      </c>
      <c r="O382" s="22">
        <f t="shared" si="142"/>
        <v>0</v>
      </c>
    </row>
    <row r="383" spans="1:15" ht="31.5" x14ac:dyDescent="0.2">
      <c r="A383" s="19" t="s">
        <v>35</v>
      </c>
      <c r="B383" s="20" t="s">
        <v>157</v>
      </c>
      <c r="C383" s="20" t="s">
        <v>18</v>
      </c>
      <c r="D383" s="20" t="s">
        <v>39</v>
      </c>
      <c r="E383" s="20" t="s">
        <v>36</v>
      </c>
      <c r="F383" s="20" t="s">
        <v>0</v>
      </c>
      <c r="G383" s="20" t="s">
        <v>0</v>
      </c>
      <c r="H383" s="21" t="s">
        <v>0</v>
      </c>
      <c r="I383" s="21" t="s">
        <v>0</v>
      </c>
      <c r="J383" s="21" t="s">
        <v>0</v>
      </c>
      <c r="K383" s="21" t="s">
        <v>0</v>
      </c>
      <c r="L383" s="21" t="s">
        <v>0</v>
      </c>
      <c r="M383" s="22">
        <f>M384</f>
        <v>939346.15</v>
      </c>
      <c r="N383" s="22">
        <f t="shared" si="142"/>
        <v>7822205</v>
      </c>
      <c r="O383" s="22">
        <f t="shared" si="142"/>
        <v>0</v>
      </c>
    </row>
    <row r="384" spans="1:15" ht="15.75" x14ac:dyDescent="0.2">
      <c r="A384" s="24" t="s">
        <v>70</v>
      </c>
      <c r="B384" s="20" t="s">
        <v>157</v>
      </c>
      <c r="C384" s="20" t="s">
        <v>18</v>
      </c>
      <c r="D384" s="20" t="s">
        <v>39</v>
      </c>
      <c r="E384" s="20" t="s">
        <v>36</v>
      </c>
      <c r="F384" s="20" t="s">
        <v>71</v>
      </c>
      <c r="G384" s="20" t="s">
        <v>0</v>
      </c>
      <c r="H384" s="20" t="s">
        <v>0</v>
      </c>
      <c r="I384" s="20" t="s">
        <v>0</v>
      </c>
      <c r="J384" s="20" t="s">
        <v>0</v>
      </c>
      <c r="K384" s="20" t="s">
        <v>0</v>
      </c>
      <c r="L384" s="20" t="s">
        <v>0</v>
      </c>
      <c r="M384" s="22">
        <f>M385</f>
        <v>939346.15</v>
      </c>
      <c r="N384" s="22">
        <f t="shared" si="142"/>
        <v>7822205</v>
      </c>
      <c r="O384" s="22">
        <f t="shared" si="142"/>
        <v>0</v>
      </c>
    </row>
    <row r="385" spans="1:16" ht="15.75" x14ac:dyDescent="0.2">
      <c r="A385" s="24" t="s">
        <v>72</v>
      </c>
      <c r="B385" s="20" t="s">
        <v>157</v>
      </c>
      <c r="C385" s="20" t="s">
        <v>18</v>
      </c>
      <c r="D385" s="20" t="s">
        <v>39</v>
      </c>
      <c r="E385" s="20" t="s">
        <v>36</v>
      </c>
      <c r="F385" s="20" t="s">
        <v>71</v>
      </c>
      <c r="G385" s="20" t="s">
        <v>32</v>
      </c>
      <c r="H385" s="20" t="s">
        <v>0</v>
      </c>
      <c r="I385" s="20" t="s">
        <v>0</v>
      </c>
      <c r="J385" s="20" t="s">
        <v>0</v>
      </c>
      <c r="K385" s="20" t="s">
        <v>0</v>
      </c>
      <c r="L385" s="20" t="s">
        <v>0</v>
      </c>
      <c r="M385" s="22">
        <f>M386</f>
        <v>939346.15</v>
      </c>
      <c r="N385" s="22">
        <f t="shared" si="142"/>
        <v>7822205</v>
      </c>
      <c r="O385" s="22">
        <f t="shared" si="142"/>
        <v>0</v>
      </c>
    </row>
    <row r="386" spans="1:16" ht="47.25" x14ac:dyDescent="0.2">
      <c r="A386" s="19" t="s">
        <v>234</v>
      </c>
      <c r="B386" s="20" t="s">
        <v>157</v>
      </c>
      <c r="C386" s="20" t="s">
        <v>18</v>
      </c>
      <c r="D386" s="20" t="s">
        <v>39</v>
      </c>
      <c r="E386" s="20" t="s">
        <v>36</v>
      </c>
      <c r="F386" s="20" t="s">
        <v>71</v>
      </c>
      <c r="G386" s="20" t="s">
        <v>32</v>
      </c>
      <c r="H386" s="20" t="s">
        <v>231</v>
      </c>
      <c r="I386" s="21" t="s">
        <v>0</v>
      </c>
      <c r="J386" s="21" t="s">
        <v>0</v>
      </c>
      <c r="K386" s="21" t="s">
        <v>0</v>
      </c>
      <c r="L386" s="21" t="s">
        <v>0</v>
      </c>
      <c r="M386" s="22">
        <f>M388+M390</f>
        <v>939346.15</v>
      </c>
      <c r="N386" s="22">
        <f t="shared" ref="N386:O386" si="143">N388+N390</f>
        <v>7822205</v>
      </c>
      <c r="O386" s="22">
        <f t="shared" si="143"/>
        <v>0</v>
      </c>
    </row>
    <row r="387" spans="1:16" ht="63" x14ac:dyDescent="0.2">
      <c r="A387" s="19" t="s">
        <v>225</v>
      </c>
      <c r="B387" s="20" t="s">
        <v>157</v>
      </c>
      <c r="C387" s="20" t="s">
        <v>18</v>
      </c>
      <c r="D387" s="20" t="s">
        <v>39</v>
      </c>
      <c r="E387" s="20" t="s">
        <v>36</v>
      </c>
      <c r="F387" s="20" t="s">
        <v>71</v>
      </c>
      <c r="G387" s="20" t="s">
        <v>32</v>
      </c>
      <c r="H387" s="20" t="s">
        <v>231</v>
      </c>
      <c r="I387" s="20" t="s">
        <v>224</v>
      </c>
      <c r="J387" s="20" t="s">
        <v>0</v>
      </c>
      <c r="K387" s="20" t="s">
        <v>0</v>
      </c>
      <c r="L387" s="20" t="s">
        <v>0</v>
      </c>
      <c r="M387" s="22">
        <f>M388</f>
        <v>0</v>
      </c>
      <c r="N387" s="22">
        <f t="shared" ref="N387:O387" si="144">N388</f>
        <v>7822205</v>
      </c>
      <c r="O387" s="22">
        <f t="shared" si="144"/>
        <v>0</v>
      </c>
    </row>
    <row r="388" spans="1:16" ht="15.75" x14ac:dyDescent="0.2">
      <c r="A388" s="19" t="s">
        <v>296</v>
      </c>
      <c r="B388" s="29" t="s">
        <v>0</v>
      </c>
      <c r="C388" s="29" t="s">
        <v>0</v>
      </c>
      <c r="D388" s="29" t="s">
        <v>0</v>
      </c>
      <c r="E388" s="29" t="s">
        <v>0</v>
      </c>
      <c r="F388" s="29" t="s">
        <v>0</v>
      </c>
      <c r="G388" s="29" t="s">
        <v>0</v>
      </c>
      <c r="H388" s="29" t="s">
        <v>0</v>
      </c>
      <c r="I388" s="29" t="s">
        <v>0</v>
      </c>
      <c r="J388" s="29" t="s">
        <v>0</v>
      </c>
      <c r="K388" s="29" t="s">
        <v>0</v>
      </c>
      <c r="L388" s="29" t="s">
        <v>0</v>
      </c>
      <c r="M388" s="22">
        <f>M389</f>
        <v>0</v>
      </c>
      <c r="N388" s="22">
        <f t="shared" ref="N388:O388" si="145">N389</f>
        <v>7822205</v>
      </c>
      <c r="O388" s="22">
        <f t="shared" si="145"/>
        <v>0</v>
      </c>
    </row>
    <row r="389" spans="1:16" ht="47.25" x14ac:dyDescent="0.2">
      <c r="A389" s="26" t="s">
        <v>295</v>
      </c>
      <c r="B389" s="35" t="s">
        <v>157</v>
      </c>
      <c r="C389" s="35" t="s">
        <v>18</v>
      </c>
      <c r="D389" s="35" t="s">
        <v>39</v>
      </c>
      <c r="E389" s="35" t="s">
        <v>36</v>
      </c>
      <c r="F389" s="35" t="s">
        <v>71</v>
      </c>
      <c r="G389" s="35" t="s">
        <v>32</v>
      </c>
      <c r="H389" s="35" t="s">
        <v>231</v>
      </c>
      <c r="I389" s="35" t="s">
        <v>224</v>
      </c>
      <c r="J389" s="18" t="s">
        <v>62</v>
      </c>
      <c r="K389" s="17">
        <v>3.3</v>
      </c>
      <c r="L389" s="18" t="s">
        <v>64</v>
      </c>
      <c r="M389" s="36">
        <v>0</v>
      </c>
      <c r="N389" s="36">
        <v>7822205</v>
      </c>
      <c r="O389" s="36">
        <v>0</v>
      </c>
    </row>
    <row r="390" spans="1:16" ht="31.5" x14ac:dyDescent="0.2">
      <c r="A390" s="27" t="s">
        <v>332</v>
      </c>
      <c r="B390" s="29" t="s">
        <v>0</v>
      </c>
      <c r="C390" s="29" t="s">
        <v>0</v>
      </c>
      <c r="D390" s="29" t="s">
        <v>0</v>
      </c>
      <c r="E390" s="29" t="s">
        <v>0</v>
      </c>
      <c r="F390" s="29" t="s">
        <v>0</v>
      </c>
      <c r="G390" s="29" t="s">
        <v>0</v>
      </c>
      <c r="H390" s="29" t="s">
        <v>0</v>
      </c>
      <c r="I390" s="29" t="s">
        <v>0</v>
      </c>
      <c r="J390" s="29" t="s">
        <v>0</v>
      </c>
      <c r="K390" s="29" t="s">
        <v>0</v>
      </c>
      <c r="L390" s="29" t="s">
        <v>0</v>
      </c>
      <c r="M390" s="22">
        <f>M391</f>
        <v>939346.15</v>
      </c>
      <c r="N390" s="22">
        <f t="shared" ref="N390:O390" si="146">N391</f>
        <v>0</v>
      </c>
      <c r="O390" s="22">
        <f t="shared" si="146"/>
        <v>0</v>
      </c>
    </row>
    <row r="391" spans="1:16" s="59" customFormat="1" ht="47.25" x14ac:dyDescent="0.2">
      <c r="A391" s="26" t="s">
        <v>294</v>
      </c>
      <c r="B391" s="35" t="s">
        <v>157</v>
      </c>
      <c r="C391" s="35" t="s">
        <v>18</v>
      </c>
      <c r="D391" s="35" t="s">
        <v>39</v>
      </c>
      <c r="E391" s="35" t="s">
        <v>36</v>
      </c>
      <c r="F391" s="35" t="s">
        <v>71</v>
      </c>
      <c r="G391" s="35" t="s">
        <v>32</v>
      </c>
      <c r="H391" s="35" t="s">
        <v>231</v>
      </c>
      <c r="I391" s="35" t="s">
        <v>224</v>
      </c>
      <c r="J391" s="18" t="s">
        <v>246</v>
      </c>
      <c r="K391" s="17">
        <v>306</v>
      </c>
      <c r="L391" s="18" t="s">
        <v>49</v>
      </c>
      <c r="M391" s="121">
        <f>1088177.5-148831.35</f>
        <v>939346.15</v>
      </c>
      <c r="N391" s="36">
        <v>0</v>
      </c>
      <c r="O391" s="36">
        <v>0</v>
      </c>
    </row>
    <row r="392" spans="1:16" ht="63" x14ac:dyDescent="0.2">
      <c r="A392" s="19" t="s">
        <v>293</v>
      </c>
      <c r="B392" s="20" t="s">
        <v>157</v>
      </c>
      <c r="C392" s="20" t="s">
        <v>18</v>
      </c>
      <c r="D392" s="20" t="s">
        <v>56</v>
      </c>
      <c r="E392" s="20" t="s">
        <v>0</v>
      </c>
      <c r="F392" s="20" t="s">
        <v>0</v>
      </c>
      <c r="G392" s="20" t="s">
        <v>0</v>
      </c>
      <c r="H392" s="21" t="s">
        <v>0</v>
      </c>
      <c r="I392" s="21" t="s">
        <v>0</v>
      </c>
      <c r="J392" s="21" t="s">
        <v>0</v>
      </c>
      <c r="K392" s="21" t="s">
        <v>0</v>
      </c>
      <c r="L392" s="21" t="s">
        <v>0</v>
      </c>
      <c r="M392" s="22">
        <f>M393</f>
        <v>91076253.459999993</v>
      </c>
      <c r="N392" s="22">
        <f t="shared" ref="N392:O396" si="147">N393</f>
        <v>15325182</v>
      </c>
      <c r="O392" s="22">
        <f t="shared" si="147"/>
        <v>13496450.5</v>
      </c>
    </row>
    <row r="393" spans="1:16" ht="31.5" x14ac:dyDescent="0.2">
      <c r="A393" s="19" t="s">
        <v>35</v>
      </c>
      <c r="B393" s="20" t="s">
        <v>157</v>
      </c>
      <c r="C393" s="20" t="s">
        <v>18</v>
      </c>
      <c r="D393" s="20" t="s">
        <v>56</v>
      </c>
      <c r="E393" s="20" t="s">
        <v>36</v>
      </c>
      <c r="F393" s="20" t="s">
        <v>0</v>
      </c>
      <c r="G393" s="20" t="s">
        <v>0</v>
      </c>
      <c r="H393" s="21" t="s">
        <v>0</v>
      </c>
      <c r="I393" s="21" t="s">
        <v>0</v>
      </c>
      <c r="J393" s="21" t="s">
        <v>0</v>
      </c>
      <c r="K393" s="21" t="s">
        <v>0</v>
      </c>
      <c r="L393" s="21" t="s">
        <v>0</v>
      </c>
      <c r="M393" s="22">
        <f>M394</f>
        <v>91076253.459999993</v>
      </c>
      <c r="N393" s="22">
        <f t="shared" si="147"/>
        <v>15325182</v>
      </c>
      <c r="O393" s="22">
        <f t="shared" si="147"/>
        <v>13496450.5</v>
      </c>
    </row>
    <row r="394" spans="1:16" ht="15.75" x14ac:dyDescent="0.2">
      <c r="A394" s="24" t="s">
        <v>70</v>
      </c>
      <c r="B394" s="20" t="s">
        <v>157</v>
      </c>
      <c r="C394" s="20" t="s">
        <v>18</v>
      </c>
      <c r="D394" s="20" t="s">
        <v>56</v>
      </c>
      <c r="E394" s="20" t="s">
        <v>36</v>
      </c>
      <c r="F394" s="20" t="s">
        <v>71</v>
      </c>
      <c r="G394" s="20" t="s">
        <v>0</v>
      </c>
      <c r="H394" s="20" t="s">
        <v>0</v>
      </c>
      <c r="I394" s="20" t="s">
        <v>0</v>
      </c>
      <c r="J394" s="20" t="s">
        <v>0</v>
      </c>
      <c r="K394" s="20" t="s">
        <v>0</v>
      </c>
      <c r="L394" s="20" t="s">
        <v>0</v>
      </c>
      <c r="M394" s="22">
        <f>M395</f>
        <v>91076253.459999993</v>
      </c>
      <c r="N394" s="22">
        <f t="shared" si="147"/>
        <v>15325182</v>
      </c>
      <c r="O394" s="22">
        <f t="shared" si="147"/>
        <v>13496450.5</v>
      </c>
    </row>
    <row r="395" spans="1:16" ht="15.75" x14ac:dyDescent="0.2">
      <c r="A395" s="24" t="s">
        <v>72</v>
      </c>
      <c r="B395" s="20" t="s">
        <v>157</v>
      </c>
      <c r="C395" s="20" t="s">
        <v>18</v>
      </c>
      <c r="D395" s="20" t="s">
        <v>56</v>
      </c>
      <c r="E395" s="20" t="s">
        <v>36</v>
      </c>
      <c r="F395" s="20" t="s">
        <v>71</v>
      </c>
      <c r="G395" s="20" t="s">
        <v>32</v>
      </c>
      <c r="H395" s="20" t="s">
        <v>0</v>
      </c>
      <c r="I395" s="20" t="s">
        <v>0</v>
      </c>
      <c r="J395" s="20" t="s">
        <v>0</v>
      </c>
      <c r="K395" s="20" t="s">
        <v>0</v>
      </c>
      <c r="L395" s="20" t="s">
        <v>0</v>
      </c>
      <c r="M395" s="22">
        <f>M396</f>
        <v>91076253.459999993</v>
      </c>
      <c r="N395" s="22">
        <f t="shared" si="147"/>
        <v>15325182</v>
      </c>
      <c r="O395" s="22">
        <f t="shared" si="147"/>
        <v>13496450.5</v>
      </c>
    </row>
    <row r="396" spans="1:16" ht="47.25" x14ac:dyDescent="0.2">
      <c r="A396" s="19" t="s">
        <v>234</v>
      </c>
      <c r="B396" s="20" t="s">
        <v>157</v>
      </c>
      <c r="C396" s="20" t="s">
        <v>18</v>
      </c>
      <c r="D396" s="20" t="s">
        <v>56</v>
      </c>
      <c r="E396" s="20" t="s">
        <v>36</v>
      </c>
      <c r="F396" s="20" t="s">
        <v>71</v>
      </c>
      <c r="G396" s="20" t="s">
        <v>32</v>
      </c>
      <c r="H396" s="20" t="s">
        <v>231</v>
      </c>
      <c r="I396" s="21" t="s">
        <v>0</v>
      </c>
      <c r="J396" s="21" t="s">
        <v>0</v>
      </c>
      <c r="K396" s="21" t="s">
        <v>0</v>
      </c>
      <c r="L396" s="21" t="s">
        <v>0</v>
      </c>
      <c r="M396" s="22">
        <f>M397</f>
        <v>91076253.459999993</v>
      </c>
      <c r="N396" s="22">
        <f t="shared" si="147"/>
        <v>15325182</v>
      </c>
      <c r="O396" s="22">
        <f t="shared" si="147"/>
        <v>13496450.5</v>
      </c>
    </row>
    <row r="397" spans="1:16" ht="63" x14ac:dyDescent="0.2">
      <c r="A397" s="19" t="s">
        <v>225</v>
      </c>
      <c r="B397" s="20" t="s">
        <v>157</v>
      </c>
      <c r="C397" s="20" t="s">
        <v>18</v>
      </c>
      <c r="D397" s="20" t="s">
        <v>56</v>
      </c>
      <c r="E397" s="20" t="s">
        <v>36</v>
      </c>
      <c r="F397" s="20" t="s">
        <v>71</v>
      </c>
      <c r="G397" s="20" t="s">
        <v>32</v>
      </c>
      <c r="H397" s="20" t="s">
        <v>231</v>
      </c>
      <c r="I397" s="20" t="s">
        <v>224</v>
      </c>
      <c r="J397" s="20" t="s">
        <v>0</v>
      </c>
      <c r="K397" s="20" t="s">
        <v>0</v>
      </c>
      <c r="L397" s="20" t="s">
        <v>0</v>
      </c>
      <c r="M397" s="22">
        <f>M398+M402+M406+M411+M413+M415+M404+M417</f>
        <v>91076253.459999993</v>
      </c>
      <c r="N397" s="22">
        <f t="shared" ref="N397:O397" si="148">N398+N402+N406+N411+N413+N415+N404</f>
        <v>15325182</v>
      </c>
      <c r="O397" s="22">
        <f t="shared" si="148"/>
        <v>13496450.5</v>
      </c>
    </row>
    <row r="398" spans="1:16" ht="15.75" x14ac:dyDescent="0.2">
      <c r="A398" s="19" t="s">
        <v>233</v>
      </c>
      <c r="B398" s="29" t="s">
        <v>0</v>
      </c>
      <c r="C398" s="29" t="s">
        <v>0</v>
      </c>
      <c r="D398" s="29" t="s">
        <v>0</v>
      </c>
      <c r="E398" s="29" t="s">
        <v>0</v>
      </c>
      <c r="F398" s="29" t="s">
        <v>0</v>
      </c>
      <c r="G398" s="29" t="s">
        <v>0</v>
      </c>
      <c r="H398" s="29" t="s">
        <v>0</v>
      </c>
      <c r="I398" s="29" t="s">
        <v>0</v>
      </c>
      <c r="J398" s="29" t="s">
        <v>0</v>
      </c>
      <c r="K398" s="29" t="s">
        <v>0</v>
      </c>
      <c r="L398" s="29" t="s">
        <v>0</v>
      </c>
      <c r="M398" s="22">
        <f>M399+M400+M401</f>
        <v>35718251.899999999</v>
      </c>
      <c r="N398" s="22">
        <f t="shared" ref="N398:O398" si="149">N399+N400+N401</f>
        <v>15325182</v>
      </c>
      <c r="O398" s="22">
        <f t="shared" si="149"/>
        <v>0</v>
      </c>
    </row>
    <row r="399" spans="1:16" s="59" customFormat="1" ht="47.25" x14ac:dyDescent="0.2">
      <c r="A399" s="26" t="s">
        <v>292</v>
      </c>
      <c r="B399" s="35" t="s">
        <v>157</v>
      </c>
      <c r="C399" s="35" t="s">
        <v>18</v>
      </c>
      <c r="D399" s="35" t="s">
        <v>56</v>
      </c>
      <c r="E399" s="35" t="s">
        <v>36</v>
      </c>
      <c r="F399" s="35" t="s">
        <v>71</v>
      </c>
      <c r="G399" s="35" t="s">
        <v>32</v>
      </c>
      <c r="H399" s="35" t="s">
        <v>231</v>
      </c>
      <c r="I399" s="35" t="s">
        <v>224</v>
      </c>
      <c r="J399" s="18" t="s">
        <v>277</v>
      </c>
      <c r="K399" s="17">
        <v>843</v>
      </c>
      <c r="L399" s="18">
        <v>2022</v>
      </c>
      <c r="M399" s="36">
        <v>3248858</v>
      </c>
      <c r="N399" s="36">
        <v>0</v>
      </c>
      <c r="O399" s="36">
        <v>0</v>
      </c>
    </row>
    <row r="400" spans="1:16" s="59" customFormat="1" ht="47.25" x14ac:dyDescent="0.2">
      <c r="A400" s="26" t="s">
        <v>291</v>
      </c>
      <c r="B400" s="35" t="s">
        <v>157</v>
      </c>
      <c r="C400" s="35" t="s">
        <v>18</v>
      </c>
      <c r="D400" s="35" t="s">
        <v>56</v>
      </c>
      <c r="E400" s="35" t="s">
        <v>36</v>
      </c>
      <c r="F400" s="35" t="s">
        <v>71</v>
      </c>
      <c r="G400" s="35" t="s">
        <v>32</v>
      </c>
      <c r="H400" s="35" t="s">
        <v>231</v>
      </c>
      <c r="I400" s="35" t="s">
        <v>224</v>
      </c>
      <c r="J400" s="18" t="s">
        <v>246</v>
      </c>
      <c r="K400" s="17">
        <v>6782.5</v>
      </c>
      <c r="L400" s="18">
        <v>2023</v>
      </c>
      <c r="M400" s="36">
        <f>38455506+4589069.9-15325182</f>
        <v>27719393.899999999</v>
      </c>
      <c r="N400" s="36">
        <v>15325182</v>
      </c>
      <c r="O400" s="36">
        <v>0</v>
      </c>
      <c r="P400" s="59">
        <f>M400/0.95</f>
        <v>29178309.368421052</v>
      </c>
    </row>
    <row r="401" spans="1:15" s="59" customFormat="1" ht="63" x14ac:dyDescent="0.2">
      <c r="A401" s="26" t="s">
        <v>290</v>
      </c>
      <c r="B401" s="35" t="s">
        <v>157</v>
      </c>
      <c r="C401" s="35" t="s">
        <v>18</v>
      </c>
      <c r="D401" s="35" t="s">
        <v>56</v>
      </c>
      <c r="E401" s="35" t="s">
        <v>36</v>
      </c>
      <c r="F401" s="35" t="s">
        <v>71</v>
      </c>
      <c r="G401" s="35" t="s">
        <v>32</v>
      </c>
      <c r="H401" s="35" t="s">
        <v>231</v>
      </c>
      <c r="I401" s="35" t="s">
        <v>224</v>
      </c>
      <c r="J401" s="18" t="s">
        <v>277</v>
      </c>
      <c r="K401" s="17">
        <v>58.1</v>
      </c>
      <c r="L401" s="18" t="s">
        <v>49</v>
      </c>
      <c r="M401" s="36">
        <v>4750000</v>
      </c>
      <c r="N401" s="36">
        <v>0</v>
      </c>
      <c r="O401" s="36">
        <v>0</v>
      </c>
    </row>
    <row r="402" spans="1:15" ht="15.75" x14ac:dyDescent="0.2">
      <c r="A402" s="19" t="s">
        <v>289</v>
      </c>
      <c r="B402" s="29" t="s">
        <v>0</v>
      </c>
      <c r="C402" s="29" t="s">
        <v>0</v>
      </c>
      <c r="D402" s="29" t="s">
        <v>0</v>
      </c>
      <c r="E402" s="29" t="s">
        <v>0</v>
      </c>
      <c r="F402" s="29" t="s">
        <v>0</v>
      </c>
      <c r="G402" s="29" t="s">
        <v>0</v>
      </c>
      <c r="H402" s="29" t="s">
        <v>0</v>
      </c>
      <c r="I402" s="29" t="s">
        <v>0</v>
      </c>
      <c r="J402" s="29" t="s">
        <v>0</v>
      </c>
      <c r="K402" s="29" t="s">
        <v>0</v>
      </c>
      <c r="L402" s="29" t="s">
        <v>0</v>
      </c>
      <c r="M402" s="22">
        <f>M403</f>
        <v>0</v>
      </c>
      <c r="N402" s="22">
        <f t="shared" ref="N402:O402" si="150">N403</f>
        <v>0</v>
      </c>
      <c r="O402" s="22">
        <f t="shared" si="150"/>
        <v>1900000</v>
      </c>
    </row>
    <row r="403" spans="1:15" ht="47.25" x14ac:dyDescent="0.2">
      <c r="A403" s="26" t="s">
        <v>288</v>
      </c>
      <c r="B403" s="35" t="s">
        <v>157</v>
      </c>
      <c r="C403" s="35" t="s">
        <v>18</v>
      </c>
      <c r="D403" s="35" t="s">
        <v>56</v>
      </c>
      <c r="E403" s="35" t="s">
        <v>36</v>
      </c>
      <c r="F403" s="35" t="s">
        <v>71</v>
      </c>
      <c r="G403" s="35" t="s">
        <v>32</v>
      </c>
      <c r="H403" s="35" t="s">
        <v>231</v>
      </c>
      <c r="I403" s="35" t="s">
        <v>224</v>
      </c>
      <c r="J403" s="18" t="s">
        <v>62</v>
      </c>
      <c r="K403" s="17">
        <v>1</v>
      </c>
      <c r="L403" s="18" t="s">
        <v>93</v>
      </c>
      <c r="M403" s="36">
        <v>0</v>
      </c>
      <c r="N403" s="36">
        <v>0</v>
      </c>
      <c r="O403" s="36">
        <v>1900000</v>
      </c>
    </row>
    <row r="404" spans="1:15" s="59" customFormat="1" ht="15.75" x14ac:dyDescent="0.2">
      <c r="A404" s="39" t="s">
        <v>287</v>
      </c>
      <c r="B404" s="29" t="s">
        <v>0</v>
      </c>
      <c r="C404" s="29" t="s">
        <v>0</v>
      </c>
      <c r="D404" s="29" t="s">
        <v>0</v>
      </c>
      <c r="E404" s="29" t="s">
        <v>0</v>
      </c>
      <c r="F404" s="29" t="s">
        <v>0</v>
      </c>
      <c r="G404" s="29" t="s">
        <v>0</v>
      </c>
      <c r="H404" s="29" t="s">
        <v>0</v>
      </c>
      <c r="I404" s="29" t="s">
        <v>0</v>
      </c>
      <c r="J404" s="29" t="s">
        <v>0</v>
      </c>
      <c r="K404" s="29" t="s">
        <v>0</v>
      </c>
      <c r="L404" s="29" t="s">
        <v>0</v>
      </c>
      <c r="M404" s="22">
        <f>M405</f>
        <v>2327377</v>
      </c>
      <c r="N404" s="22">
        <f t="shared" ref="N404:O404" si="151">N405</f>
        <v>0</v>
      </c>
      <c r="O404" s="22">
        <f t="shared" si="151"/>
        <v>0</v>
      </c>
    </row>
    <row r="405" spans="1:15" s="59" customFormat="1" ht="47.25" x14ac:dyDescent="0.2">
      <c r="A405" s="26" t="s">
        <v>591</v>
      </c>
      <c r="B405" s="35" t="s">
        <v>157</v>
      </c>
      <c r="C405" s="35" t="s">
        <v>18</v>
      </c>
      <c r="D405" s="35" t="s">
        <v>56</v>
      </c>
      <c r="E405" s="35" t="s">
        <v>36</v>
      </c>
      <c r="F405" s="35" t="s">
        <v>71</v>
      </c>
      <c r="G405" s="35" t="s">
        <v>32</v>
      </c>
      <c r="H405" s="35" t="s">
        <v>231</v>
      </c>
      <c r="I405" s="35" t="s">
        <v>224</v>
      </c>
      <c r="J405" s="18" t="s">
        <v>62</v>
      </c>
      <c r="K405" s="17">
        <v>1.714</v>
      </c>
      <c r="L405" s="18">
        <v>2022</v>
      </c>
      <c r="M405" s="36">
        <v>2327377</v>
      </c>
      <c r="N405" s="36">
        <v>0</v>
      </c>
      <c r="O405" s="36">
        <v>0</v>
      </c>
    </row>
    <row r="406" spans="1:15" ht="15.75" x14ac:dyDescent="0.2">
      <c r="A406" s="19" t="s">
        <v>286</v>
      </c>
      <c r="B406" s="29" t="s">
        <v>0</v>
      </c>
      <c r="C406" s="29" t="s">
        <v>0</v>
      </c>
      <c r="D406" s="29" t="s">
        <v>0</v>
      </c>
      <c r="E406" s="29" t="s">
        <v>0</v>
      </c>
      <c r="F406" s="29" t="s">
        <v>0</v>
      </c>
      <c r="G406" s="29" t="s">
        <v>0</v>
      </c>
      <c r="H406" s="29" t="s">
        <v>0</v>
      </c>
      <c r="I406" s="29" t="s">
        <v>0</v>
      </c>
      <c r="J406" s="29" t="s">
        <v>0</v>
      </c>
      <c r="K406" s="29" t="s">
        <v>0</v>
      </c>
      <c r="L406" s="29" t="s">
        <v>0</v>
      </c>
      <c r="M406" s="22">
        <f>M407+M408+M409+M410</f>
        <v>29301170.559999999</v>
      </c>
      <c r="N406" s="22">
        <f t="shared" ref="N406:O406" si="152">N407+N408+N409+N410</f>
        <v>0</v>
      </c>
      <c r="O406" s="22">
        <f t="shared" si="152"/>
        <v>11596450.5</v>
      </c>
    </row>
    <row r="407" spans="1:15" ht="47.25" x14ac:dyDescent="0.2">
      <c r="A407" s="26" t="s">
        <v>285</v>
      </c>
      <c r="B407" s="35" t="s">
        <v>157</v>
      </c>
      <c r="C407" s="35" t="s">
        <v>18</v>
      </c>
      <c r="D407" s="35" t="s">
        <v>56</v>
      </c>
      <c r="E407" s="35" t="s">
        <v>36</v>
      </c>
      <c r="F407" s="35" t="s">
        <v>71</v>
      </c>
      <c r="G407" s="35" t="s">
        <v>32</v>
      </c>
      <c r="H407" s="35" t="s">
        <v>231</v>
      </c>
      <c r="I407" s="35" t="s">
        <v>224</v>
      </c>
      <c r="J407" s="18" t="s">
        <v>62</v>
      </c>
      <c r="K407" s="17">
        <v>1.1100000000000001</v>
      </c>
      <c r="L407" s="18" t="s">
        <v>93</v>
      </c>
      <c r="M407" s="36">
        <v>0</v>
      </c>
      <c r="N407" s="36">
        <v>0</v>
      </c>
      <c r="O407" s="36">
        <v>11596450.5</v>
      </c>
    </row>
    <row r="408" spans="1:15" ht="63" x14ac:dyDescent="0.2">
      <c r="A408" s="26" t="s">
        <v>284</v>
      </c>
      <c r="B408" s="35" t="s">
        <v>157</v>
      </c>
      <c r="C408" s="35" t="s">
        <v>18</v>
      </c>
      <c r="D408" s="35" t="s">
        <v>56</v>
      </c>
      <c r="E408" s="35" t="s">
        <v>36</v>
      </c>
      <c r="F408" s="35" t="s">
        <v>71</v>
      </c>
      <c r="G408" s="35" t="s">
        <v>32</v>
      </c>
      <c r="H408" s="35" t="s">
        <v>231</v>
      </c>
      <c r="I408" s="35" t="s">
        <v>224</v>
      </c>
      <c r="J408" s="18" t="s">
        <v>47</v>
      </c>
      <c r="K408" s="17">
        <v>1</v>
      </c>
      <c r="L408" s="18" t="s">
        <v>49</v>
      </c>
      <c r="M408" s="121">
        <f>14552480-4020391.81+4020391.81</f>
        <v>14552480</v>
      </c>
      <c r="N408" s="36">
        <v>0</v>
      </c>
      <c r="O408" s="36">
        <v>0</v>
      </c>
    </row>
    <row r="409" spans="1:15" ht="47.25" x14ac:dyDescent="0.2">
      <c r="A409" s="26" t="s">
        <v>283</v>
      </c>
      <c r="B409" s="35" t="s">
        <v>157</v>
      </c>
      <c r="C409" s="35" t="s">
        <v>18</v>
      </c>
      <c r="D409" s="35" t="s">
        <v>56</v>
      </c>
      <c r="E409" s="35" t="s">
        <v>36</v>
      </c>
      <c r="F409" s="35" t="s">
        <v>71</v>
      </c>
      <c r="G409" s="35" t="s">
        <v>32</v>
      </c>
      <c r="H409" s="35" t="s">
        <v>231</v>
      </c>
      <c r="I409" s="35" t="s">
        <v>224</v>
      </c>
      <c r="J409" s="18" t="s">
        <v>62</v>
      </c>
      <c r="K409" s="17">
        <v>1.85</v>
      </c>
      <c r="L409" s="18" t="s">
        <v>49</v>
      </c>
      <c r="M409" s="36">
        <v>12997111.5</v>
      </c>
      <c r="N409" s="36">
        <v>0</v>
      </c>
      <c r="O409" s="36">
        <v>0</v>
      </c>
    </row>
    <row r="410" spans="1:15" ht="47.25" x14ac:dyDescent="0.2">
      <c r="A410" s="26" t="s">
        <v>590</v>
      </c>
      <c r="B410" s="35" t="s">
        <v>157</v>
      </c>
      <c r="C410" s="35" t="s">
        <v>18</v>
      </c>
      <c r="D410" s="35" t="s">
        <v>56</v>
      </c>
      <c r="E410" s="35" t="s">
        <v>36</v>
      </c>
      <c r="F410" s="35" t="s">
        <v>71</v>
      </c>
      <c r="G410" s="35" t="s">
        <v>32</v>
      </c>
      <c r="H410" s="35" t="s">
        <v>231</v>
      </c>
      <c r="I410" s="35" t="s">
        <v>224</v>
      </c>
      <c r="J410" s="18" t="s">
        <v>47</v>
      </c>
      <c r="K410" s="17">
        <v>1</v>
      </c>
      <c r="L410" s="18">
        <v>2022</v>
      </c>
      <c r="M410" s="36">
        <f>1425000+326579.06</f>
        <v>1751579.06</v>
      </c>
      <c r="N410" s="36">
        <v>0</v>
      </c>
      <c r="O410" s="36">
        <v>0</v>
      </c>
    </row>
    <row r="411" spans="1:15" ht="15.75" x14ac:dyDescent="0.2">
      <c r="A411" s="19" t="s">
        <v>273</v>
      </c>
      <c r="B411" s="29" t="s">
        <v>0</v>
      </c>
      <c r="C411" s="29" t="s">
        <v>0</v>
      </c>
      <c r="D411" s="29" t="s">
        <v>0</v>
      </c>
      <c r="E411" s="29" t="s">
        <v>0</v>
      </c>
      <c r="F411" s="29" t="s">
        <v>0</v>
      </c>
      <c r="G411" s="29" t="s">
        <v>0</v>
      </c>
      <c r="H411" s="29" t="s">
        <v>0</v>
      </c>
      <c r="I411" s="29" t="s">
        <v>0</v>
      </c>
      <c r="J411" s="29" t="s">
        <v>0</v>
      </c>
      <c r="K411" s="29" t="s">
        <v>0</v>
      </c>
      <c r="L411" s="29" t="s">
        <v>0</v>
      </c>
      <c r="M411" s="22">
        <f>M412</f>
        <v>7200000</v>
      </c>
      <c r="N411" s="22">
        <f t="shared" ref="N411:O411" si="153">N412</f>
        <v>0</v>
      </c>
      <c r="O411" s="22">
        <f t="shared" si="153"/>
        <v>0</v>
      </c>
    </row>
    <row r="412" spans="1:15" s="59" customFormat="1" ht="63" x14ac:dyDescent="0.2">
      <c r="A412" s="26" t="s">
        <v>281</v>
      </c>
      <c r="B412" s="35" t="s">
        <v>157</v>
      </c>
      <c r="C412" s="35" t="s">
        <v>18</v>
      </c>
      <c r="D412" s="35" t="s">
        <v>56</v>
      </c>
      <c r="E412" s="35" t="s">
        <v>36</v>
      </c>
      <c r="F412" s="35" t="s">
        <v>71</v>
      </c>
      <c r="G412" s="35" t="s">
        <v>32</v>
      </c>
      <c r="H412" s="35" t="s">
        <v>231</v>
      </c>
      <c r="I412" s="35" t="s">
        <v>224</v>
      </c>
      <c r="J412" s="18" t="s">
        <v>246</v>
      </c>
      <c r="K412" s="17">
        <v>960</v>
      </c>
      <c r="L412" s="18" t="s">
        <v>49</v>
      </c>
      <c r="M412" s="36">
        <v>7200000</v>
      </c>
      <c r="N412" s="36">
        <v>0</v>
      </c>
      <c r="O412" s="36">
        <v>0</v>
      </c>
    </row>
    <row r="413" spans="1:15" ht="47.25" x14ac:dyDescent="0.2">
      <c r="A413" s="19" t="s">
        <v>228</v>
      </c>
      <c r="B413" s="29" t="s">
        <v>0</v>
      </c>
      <c r="C413" s="29" t="s">
        <v>0</v>
      </c>
      <c r="D413" s="29" t="s">
        <v>0</v>
      </c>
      <c r="E413" s="29" t="s">
        <v>0</v>
      </c>
      <c r="F413" s="29" t="s">
        <v>0</v>
      </c>
      <c r="G413" s="29" t="s">
        <v>0</v>
      </c>
      <c r="H413" s="29" t="s">
        <v>0</v>
      </c>
      <c r="I413" s="29" t="s">
        <v>0</v>
      </c>
      <c r="J413" s="29" t="s">
        <v>0</v>
      </c>
      <c r="K413" s="29" t="s">
        <v>0</v>
      </c>
      <c r="L413" s="29" t="s">
        <v>0</v>
      </c>
      <c r="M413" s="22">
        <f>M414</f>
        <v>3325000</v>
      </c>
      <c r="N413" s="22">
        <f>N414</f>
        <v>0</v>
      </c>
      <c r="O413" s="22">
        <f>O414</f>
        <v>0</v>
      </c>
    </row>
    <row r="414" spans="1:15" s="59" customFormat="1" ht="47.25" x14ac:dyDescent="0.2">
      <c r="A414" s="26" t="s">
        <v>558</v>
      </c>
      <c r="B414" s="35" t="s">
        <v>157</v>
      </c>
      <c r="C414" s="35" t="s">
        <v>18</v>
      </c>
      <c r="D414" s="35" t="s">
        <v>56</v>
      </c>
      <c r="E414" s="35" t="s">
        <v>36</v>
      </c>
      <c r="F414" s="35" t="s">
        <v>71</v>
      </c>
      <c r="G414" s="35" t="s">
        <v>32</v>
      </c>
      <c r="H414" s="35" t="s">
        <v>231</v>
      </c>
      <c r="I414" s="35" t="s">
        <v>224</v>
      </c>
      <c r="J414" s="18" t="s">
        <v>246</v>
      </c>
      <c r="K414" s="17">
        <v>1500</v>
      </c>
      <c r="L414" s="18" t="s">
        <v>49</v>
      </c>
      <c r="M414" s="36">
        <v>3325000</v>
      </c>
      <c r="N414" s="36">
        <v>0</v>
      </c>
      <c r="O414" s="36">
        <v>0</v>
      </c>
    </row>
    <row r="415" spans="1:15" s="16" customFormat="1" ht="31.5" x14ac:dyDescent="0.2">
      <c r="A415" s="27" t="s">
        <v>332</v>
      </c>
      <c r="B415" s="20"/>
      <c r="C415" s="20"/>
      <c r="D415" s="20"/>
      <c r="E415" s="20"/>
      <c r="F415" s="20"/>
      <c r="G415" s="20"/>
      <c r="H415" s="20"/>
      <c r="I415" s="20"/>
      <c r="J415" s="43"/>
      <c r="K415" s="44"/>
      <c r="L415" s="43"/>
      <c r="M415" s="22">
        <f>M416</f>
        <v>12754453</v>
      </c>
      <c r="N415" s="22">
        <f t="shared" ref="N415:O415" si="154">N416</f>
        <v>0</v>
      </c>
      <c r="O415" s="22">
        <f t="shared" si="154"/>
        <v>0</v>
      </c>
    </row>
    <row r="416" spans="1:15" ht="47.25" x14ac:dyDescent="0.2">
      <c r="A416" s="26" t="s">
        <v>282</v>
      </c>
      <c r="B416" s="35" t="s">
        <v>157</v>
      </c>
      <c r="C416" s="35" t="s">
        <v>18</v>
      </c>
      <c r="D416" s="35" t="s">
        <v>56</v>
      </c>
      <c r="E416" s="35" t="s">
        <v>36</v>
      </c>
      <c r="F416" s="35" t="s">
        <v>71</v>
      </c>
      <c r="G416" s="35" t="s">
        <v>32</v>
      </c>
      <c r="H416" s="35" t="s">
        <v>231</v>
      </c>
      <c r="I416" s="35" t="s">
        <v>224</v>
      </c>
      <c r="J416" s="18" t="s">
        <v>47</v>
      </c>
      <c r="K416" s="17">
        <v>3</v>
      </c>
      <c r="L416" s="18" t="s">
        <v>49</v>
      </c>
      <c r="M416" s="36">
        <f>8734061.19+4020391.81</f>
        <v>12754453</v>
      </c>
      <c r="N416" s="36">
        <v>0</v>
      </c>
      <c r="O416" s="36">
        <v>0</v>
      </c>
    </row>
    <row r="417" spans="1:15" s="108" customFormat="1" ht="31.5" x14ac:dyDescent="0.2">
      <c r="A417" s="27" t="s">
        <v>351</v>
      </c>
      <c r="B417" s="81"/>
      <c r="C417" s="81"/>
      <c r="D417" s="81"/>
      <c r="E417" s="81"/>
      <c r="F417" s="81"/>
      <c r="G417" s="81"/>
      <c r="H417" s="81"/>
      <c r="I417" s="81"/>
      <c r="J417" s="43"/>
      <c r="K417" s="44"/>
      <c r="L417" s="43"/>
      <c r="M417" s="82">
        <f>M418</f>
        <v>450001</v>
      </c>
      <c r="N417" s="82">
        <f t="shared" ref="N417:O417" si="155">N418</f>
        <v>0</v>
      </c>
      <c r="O417" s="82">
        <f t="shared" si="155"/>
        <v>0</v>
      </c>
    </row>
    <row r="418" spans="1:15" s="59" customFormat="1" ht="31.5" x14ac:dyDescent="0.2">
      <c r="A418" s="26" t="s">
        <v>618</v>
      </c>
      <c r="B418" s="35" t="s">
        <v>157</v>
      </c>
      <c r="C418" s="35" t="s">
        <v>18</v>
      </c>
      <c r="D418" s="35" t="s">
        <v>56</v>
      </c>
      <c r="E418" s="35" t="s">
        <v>36</v>
      </c>
      <c r="F418" s="35" t="s">
        <v>71</v>
      </c>
      <c r="G418" s="35" t="s">
        <v>32</v>
      </c>
      <c r="H418" s="35" t="s">
        <v>231</v>
      </c>
      <c r="I418" s="35" t="s">
        <v>224</v>
      </c>
      <c r="J418" s="18" t="s">
        <v>246</v>
      </c>
      <c r="K418" s="17">
        <v>250</v>
      </c>
      <c r="L418" s="18">
        <v>2022</v>
      </c>
      <c r="M418" s="121">
        <f>2806450-2356449</f>
        <v>450001</v>
      </c>
      <c r="N418" s="36">
        <v>0</v>
      </c>
      <c r="O418" s="36">
        <v>0</v>
      </c>
    </row>
    <row r="419" spans="1:15" ht="78.75" x14ac:dyDescent="0.2">
      <c r="A419" s="19" t="s">
        <v>280</v>
      </c>
      <c r="B419" s="20" t="s">
        <v>157</v>
      </c>
      <c r="C419" s="20" t="s">
        <v>18</v>
      </c>
      <c r="D419" s="20" t="s">
        <v>71</v>
      </c>
      <c r="E419" s="20" t="s">
        <v>0</v>
      </c>
      <c r="F419" s="20" t="s">
        <v>0</v>
      </c>
      <c r="G419" s="20" t="s">
        <v>0</v>
      </c>
      <c r="H419" s="21" t="s">
        <v>0</v>
      </c>
      <c r="I419" s="21" t="s">
        <v>0</v>
      </c>
      <c r="J419" s="21" t="s">
        <v>0</v>
      </c>
      <c r="K419" s="21" t="s">
        <v>0</v>
      </c>
      <c r="L419" s="21" t="s">
        <v>0</v>
      </c>
      <c r="M419" s="22">
        <f>M420</f>
        <v>639732841.20000005</v>
      </c>
      <c r="N419" s="22">
        <f t="shared" ref="N419:O423" si="156">N420</f>
        <v>27424818</v>
      </c>
      <c r="O419" s="22">
        <f t="shared" si="156"/>
        <v>23275000</v>
      </c>
    </row>
    <row r="420" spans="1:15" ht="31.5" x14ac:dyDescent="0.2">
      <c r="A420" s="19" t="s">
        <v>35</v>
      </c>
      <c r="B420" s="20" t="s">
        <v>157</v>
      </c>
      <c r="C420" s="20" t="s">
        <v>18</v>
      </c>
      <c r="D420" s="20" t="s">
        <v>71</v>
      </c>
      <c r="E420" s="20" t="s">
        <v>36</v>
      </c>
      <c r="F420" s="20" t="s">
        <v>0</v>
      </c>
      <c r="G420" s="20" t="s">
        <v>0</v>
      </c>
      <c r="H420" s="21" t="s">
        <v>0</v>
      </c>
      <c r="I420" s="21" t="s">
        <v>0</v>
      </c>
      <c r="J420" s="21" t="s">
        <v>0</v>
      </c>
      <c r="K420" s="21" t="s">
        <v>0</v>
      </c>
      <c r="L420" s="21" t="s">
        <v>0</v>
      </c>
      <c r="M420" s="22">
        <f>M421</f>
        <v>639732841.20000005</v>
      </c>
      <c r="N420" s="22">
        <f t="shared" si="156"/>
        <v>27424818</v>
      </c>
      <c r="O420" s="22">
        <f t="shared" si="156"/>
        <v>23275000</v>
      </c>
    </row>
    <row r="421" spans="1:15" ht="15.75" x14ac:dyDescent="0.2">
      <c r="A421" s="24" t="s">
        <v>70</v>
      </c>
      <c r="B421" s="20" t="s">
        <v>157</v>
      </c>
      <c r="C421" s="20" t="s">
        <v>18</v>
      </c>
      <c r="D421" s="20" t="s">
        <v>71</v>
      </c>
      <c r="E421" s="20" t="s">
        <v>36</v>
      </c>
      <c r="F421" s="20" t="s">
        <v>71</v>
      </c>
      <c r="G421" s="20" t="s">
        <v>0</v>
      </c>
      <c r="H421" s="20" t="s">
        <v>0</v>
      </c>
      <c r="I421" s="20" t="s">
        <v>0</v>
      </c>
      <c r="J421" s="20" t="s">
        <v>0</v>
      </c>
      <c r="K421" s="20" t="s">
        <v>0</v>
      </c>
      <c r="L421" s="20" t="s">
        <v>0</v>
      </c>
      <c r="M421" s="22">
        <f>M422</f>
        <v>639732841.20000005</v>
      </c>
      <c r="N421" s="22">
        <f t="shared" si="156"/>
        <v>27424818</v>
      </c>
      <c r="O421" s="22">
        <f t="shared" si="156"/>
        <v>23275000</v>
      </c>
    </row>
    <row r="422" spans="1:15" ht="15.75" x14ac:dyDescent="0.2">
      <c r="A422" s="24" t="s">
        <v>72</v>
      </c>
      <c r="B422" s="20" t="s">
        <v>157</v>
      </c>
      <c r="C422" s="20" t="s">
        <v>18</v>
      </c>
      <c r="D422" s="20" t="s">
        <v>71</v>
      </c>
      <c r="E422" s="20" t="s">
        <v>36</v>
      </c>
      <c r="F422" s="20" t="s">
        <v>71</v>
      </c>
      <c r="G422" s="20" t="s">
        <v>32</v>
      </c>
      <c r="H422" s="20" t="s">
        <v>0</v>
      </c>
      <c r="I422" s="20" t="s">
        <v>0</v>
      </c>
      <c r="J422" s="20" t="s">
        <v>0</v>
      </c>
      <c r="K422" s="20" t="s">
        <v>0</v>
      </c>
      <c r="L422" s="20" t="s">
        <v>0</v>
      </c>
      <c r="M422" s="22">
        <f>M423</f>
        <v>639732841.20000005</v>
      </c>
      <c r="N422" s="22">
        <f t="shared" si="156"/>
        <v>27424818</v>
      </c>
      <c r="O422" s="22">
        <f t="shared" si="156"/>
        <v>23275000</v>
      </c>
    </row>
    <row r="423" spans="1:15" ht="47.25" x14ac:dyDescent="0.2">
      <c r="A423" s="19" t="s">
        <v>234</v>
      </c>
      <c r="B423" s="20" t="s">
        <v>157</v>
      </c>
      <c r="C423" s="20" t="s">
        <v>18</v>
      </c>
      <c r="D423" s="20" t="s">
        <v>71</v>
      </c>
      <c r="E423" s="20" t="s">
        <v>36</v>
      </c>
      <c r="F423" s="20" t="s">
        <v>71</v>
      </c>
      <c r="G423" s="20" t="s">
        <v>32</v>
      </c>
      <c r="H423" s="20" t="s">
        <v>231</v>
      </c>
      <c r="I423" s="21" t="s">
        <v>0</v>
      </c>
      <c r="J423" s="21" t="s">
        <v>0</v>
      </c>
      <c r="K423" s="21" t="s">
        <v>0</v>
      </c>
      <c r="L423" s="21" t="s">
        <v>0</v>
      </c>
      <c r="M423" s="22">
        <f>M424</f>
        <v>639732841.20000005</v>
      </c>
      <c r="N423" s="22">
        <f t="shared" si="156"/>
        <v>27424818</v>
      </c>
      <c r="O423" s="22">
        <f t="shared" si="156"/>
        <v>23275000</v>
      </c>
    </row>
    <row r="424" spans="1:15" ht="63" x14ac:dyDescent="0.2">
      <c r="A424" s="19" t="s">
        <v>225</v>
      </c>
      <c r="B424" s="20" t="s">
        <v>157</v>
      </c>
      <c r="C424" s="20" t="s">
        <v>18</v>
      </c>
      <c r="D424" s="20" t="s">
        <v>71</v>
      </c>
      <c r="E424" s="20" t="s">
        <v>36</v>
      </c>
      <c r="F424" s="20" t="s">
        <v>71</v>
      </c>
      <c r="G424" s="20" t="s">
        <v>32</v>
      </c>
      <c r="H424" s="20" t="s">
        <v>231</v>
      </c>
      <c r="I424" s="20" t="s">
        <v>224</v>
      </c>
      <c r="J424" s="20" t="s">
        <v>0</v>
      </c>
      <c r="K424" s="20" t="s">
        <v>0</v>
      </c>
      <c r="L424" s="20" t="s">
        <v>0</v>
      </c>
      <c r="M424" s="22">
        <f>M425+M441+M443+M445</f>
        <v>639732841.20000005</v>
      </c>
      <c r="N424" s="22">
        <f>N425+N441+N443+N445</f>
        <v>27424818</v>
      </c>
      <c r="O424" s="22">
        <f>O425+O441+O443+O445</f>
        <v>23275000</v>
      </c>
    </row>
    <row r="425" spans="1:15" ht="15.75" x14ac:dyDescent="0.2">
      <c r="A425" s="19" t="s">
        <v>233</v>
      </c>
      <c r="B425" s="29" t="s">
        <v>0</v>
      </c>
      <c r="C425" s="29" t="s">
        <v>0</v>
      </c>
      <c r="D425" s="29" t="s">
        <v>0</v>
      </c>
      <c r="E425" s="29" t="s">
        <v>0</v>
      </c>
      <c r="F425" s="29" t="s">
        <v>0</v>
      </c>
      <c r="G425" s="29" t="s">
        <v>0</v>
      </c>
      <c r="H425" s="29" t="s">
        <v>0</v>
      </c>
      <c r="I425" s="29" t="s">
        <v>0</v>
      </c>
      <c r="J425" s="29" t="s">
        <v>0</v>
      </c>
      <c r="K425" s="29" t="s">
        <v>0</v>
      </c>
      <c r="L425" s="29" t="s">
        <v>0</v>
      </c>
      <c r="M425" s="22">
        <f>M426+M427+M428+M429+M430+M431+M432+M433+M434+M435+M436+M437+M438+M439+M440</f>
        <v>586515229.63999999</v>
      </c>
      <c r="N425" s="22">
        <f t="shared" ref="N425:O425" si="157">N426+N427+N428+N429+N430+N431+N432+N433+N434+N435+N436+N437+N438+N439+N440</f>
        <v>27424818</v>
      </c>
      <c r="O425" s="22">
        <f t="shared" si="157"/>
        <v>23275000</v>
      </c>
    </row>
    <row r="426" spans="1:15" s="59" customFormat="1" ht="126" x14ac:dyDescent="0.2">
      <c r="A426" s="64" t="s">
        <v>645</v>
      </c>
      <c r="B426" s="35" t="s">
        <v>157</v>
      </c>
      <c r="C426" s="35" t="s">
        <v>18</v>
      </c>
      <c r="D426" s="35" t="s">
        <v>71</v>
      </c>
      <c r="E426" s="35" t="s">
        <v>36</v>
      </c>
      <c r="F426" s="35" t="s">
        <v>71</v>
      </c>
      <c r="G426" s="35" t="s">
        <v>32</v>
      </c>
      <c r="H426" s="35" t="s">
        <v>231</v>
      </c>
      <c r="I426" s="35" t="s">
        <v>224</v>
      </c>
      <c r="J426" s="18" t="s">
        <v>246</v>
      </c>
      <c r="K426" s="17">
        <v>529</v>
      </c>
      <c r="L426" s="18" t="s">
        <v>49</v>
      </c>
      <c r="M426" s="36">
        <f>178414318-53402624.55-36811262.8+4866594.53</f>
        <v>93067025.180000007</v>
      </c>
      <c r="N426" s="36">
        <v>0</v>
      </c>
      <c r="O426" s="36">
        <v>0</v>
      </c>
    </row>
    <row r="427" spans="1:15" s="59" customFormat="1" ht="110.25" x14ac:dyDescent="0.2">
      <c r="A427" s="64" t="s">
        <v>646</v>
      </c>
      <c r="B427" s="35" t="s">
        <v>157</v>
      </c>
      <c r="C427" s="35" t="s">
        <v>18</v>
      </c>
      <c r="D427" s="35" t="s">
        <v>71</v>
      </c>
      <c r="E427" s="35" t="s">
        <v>36</v>
      </c>
      <c r="F427" s="35" t="s">
        <v>71</v>
      </c>
      <c r="G427" s="35" t="s">
        <v>32</v>
      </c>
      <c r="H427" s="35" t="s">
        <v>231</v>
      </c>
      <c r="I427" s="35" t="s">
        <v>224</v>
      </c>
      <c r="J427" s="18" t="s">
        <v>246</v>
      </c>
      <c r="K427" s="17">
        <v>617.6</v>
      </c>
      <c r="L427" s="18" t="s">
        <v>49</v>
      </c>
      <c r="M427" s="36">
        <f>94731746-12910248.33+15340915.23</f>
        <v>97162412.900000006</v>
      </c>
      <c r="N427" s="36">
        <v>0</v>
      </c>
      <c r="O427" s="36">
        <v>0</v>
      </c>
    </row>
    <row r="428" spans="1:15" s="59" customFormat="1" ht="31.5" x14ac:dyDescent="0.2">
      <c r="A428" s="26" t="s">
        <v>279</v>
      </c>
      <c r="B428" s="35" t="s">
        <v>157</v>
      </c>
      <c r="C428" s="35" t="s">
        <v>18</v>
      </c>
      <c r="D428" s="35" t="s">
        <v>71</v>
      </c>
      <c r="E428" s="35" t="s">
        <v>36</v>
      </c>
      <c r="F428" s="35" t="s">
        <v>71</v>
      </c>
      <c r="G428" s="35" t="s">
        <v>32</v>
      </c>
      <c r="H428" s="35" t="s">
        <v>231</v>
      </c>
      <c r="I428" s="35" t="s">
        <v>224</v>
      </c>
      <c r="J428" s="18" t="s">
        <v>277</v>
      </c>
      <c r="K428" s="17">
        <v>760</v>
      </c>
      <c r="L428" s="18" t="s">
        <v>93</v>
      </c>
      <c r="M428" s="36">
        <v>0</v>
      </c>
      <c r="N428" s="36">
        <v>0</v>
      </c>
      <c r="O428" s="36">
        <v>11400000</v>
      </c>
    </row>
    <row r="429" spans="1:15" s="59" customFormat="1" ht="78.75" x14ac:dyDescent="0.2">
      <c r="A429" s="26" t="s">
        <v>278</v>
      </c>
      <c r="B429" s="35" t="s">
        <v>157</v>
      </c>
      <c r="C429" s="35" t="s">
        <v>18</v>
      </c>
      <c r="D429" s="35" t="s">
        <v>71</v>
      </c>
      <c r="E429" s="35" t="s">
        <v>36</v>
      </c>
      <c r="F429" s="35" t="s">
        <v>71</v>
      </c>
      <c r="G429" s="35" t="s">
        <v>32</v>
      </c>
      <c r="H429" s="35" t="s">
        <v>231</v>
      </c>
      <c r="I429" s="35" t="s">
        <v>224</v>
      </c>
      <c r="J429" s="18" t="s">
        <v>277</v>
      </c>
      <c r="K429" s="17">
        <v>934</v>
      </c>
      <c r="L429" s="18">
        <v>2022</v>
      </c>
      <c r="M429" s="36">
        <v>12076324</v>
      </c>
      <c r="N429" s="36">
        <v>0</v>
      </c>
      <c r="O429" s="36">
        <v>0</v>
      </c>
    </row>
    <row r="430" spans="1:15" s="59" customFormat="1" ht="47.25" x14ac:dyDescent="0.2">
      <c r="A430" s="26" t="s">
        <v>276</v>
      </c>
      <c r="B430" s="35" t="s">
        <v>157</v>
      </c>
      <c r="C430" s="35" t="s">
        <v>18</v>
      </c>
      <c r="D430" s="35" t="s">
        <v>71</v>
      </c>
      <c r="E430" s="35" t="s">
        <v>36</v>
      </c>
      <c r="F430" s="35" t="s">
        <v>71</v>
      </c>
      <c r="G430" s="35" t="s">
        <v>32</v>
      </c>
      <c r="H430" s="35" t="s">
        <v>231</v>
      </c>
      <c r="I430" s="35" t="s">
        <v>224</v>
      </c>
      <c r="J430" s="18" t="s">
        <v>277</v>
      </c>
      <c r="K430" s="17">
        <v>4100</v>
      </c>
      <c r="L430" s="18">
        <v>2024</v>
      </c>
      <c r="M430" s="36">
        <v>0</v>
      </c>
      <c r="N430" s="36">
        <f>42750000-15325182</f>
        <v>27424818</v>
      </c>
      <c r="O430" s="36">
        <v>11875000</v>
      </c>
    </row>
    <row r="431" spans="1:15" s="59" customFormat="1" ht="63" x14ac:dyDescent="0.2">
      <c r="A431" s="26" t="s">
        <v>275</v>
      </c>
      <c r="B431" s="35" t="s">
        <v>157</v>
      </c>
      <c r="C431" s="35" t="s">
        <v>18</v>
      </c>
      <c r="D431" s="35" t="s">
        <v>71</v>
      </c>
      <c r="E431" s="35" t="s">
        <v>36</v>
      </c>
      <c r="F431" s="35" t="s">
        <v>71</v>
      </c>
      <c r="G431" s="35" t="s">
        <v>32</v>
      </c>
      <c r="H431" s="35" t="s">
        <v>231</v>
      </c>
      <c r="I431" s="35" t="s">
        <v>224</v>
      </c>
      <c r="J431" s="18" t="s">
        <v>277</v>
      </c>
      <c r="K431" s="17">
        <v>256</v>
      </c>
      <c r="L431" s="18" t="s">
        <v>49</v>
      </c>
      <c r="M431" s="36">
        <v>1054034.5</v>
      </c>
      <c r="N431" s="36">
        <v>0</v>
      </c>
      <c r="O431" s="36">
        <v>0</v>
      </c>
    </row>
    <row r="432" spans="1:15" s="59" customFormat="1" ht="78.75" x14ac:dyDescent="0.2">
      <c r="A432" s="26" t="s">
        <v>547</v>
      </c>
      <c r="B432" s="35" t="s">
        <v>157</v>
      </c>
      <c r="C432" s="35" t="s">
        <v>18</v>
      </c>
      <c r="D432" s="35" t="s">
        <v>71</v>
      </c>
      <c r="E432" s="35" t="s">
        <v>36</v>
      </c>
      <c r="F432" s="35" t="s">
        <v>71</v>
      </c>
      <c r="G432" s="35" t="s">
        <v>32</v>
      </c>
      <c r="H432" s="35" t="s">
        <v>231</v>
      </c>
      <c r="I432" s="35" t="s">
        <v>224</v>
      </c>
      <c r="J432" s="18" t="s">
        <v>246</v>
      </c>
      <c r="K432" s="17">
        <v>505.9</v>
      </c>
      <c r="L432" s="18">
        <v>2022</v>
      </c>
      <c r="M432" s="36">
        <f>53402624.55+846469.2</f>
        <v>54249093.75</v>
      </c>
      <c r="N432" s="36">
        <v>0</v>
      </c>
      <c r="O432" s="36">
        <v>0</v>
      </c>
    </row>
    <row r="433" spans="1:16" s="59" customFormat="1" ht="63" x14ac:dyDescent="0.2">
      <c r="A433" s="26" t="s">
        <v>592</v>
      </c>
      <c r="B433" s="35" t="s">
        <v>157</v>
      </c>
      <c r="C433" s="35" t="s">
        <v>18</v>
      </c>
      <c r="D433" s="35" t="s">
        <v>71</v>
      </c>
      <c r="E433" s="35" t="s">
        <v>36</v>
      </c>
      <c r="F433" s="35" t="s">
        <v>71</v>
      </c>
      <c r="G433" s="35" t="s">
        <v>32</v>
      </c>
      <c r="H433" s="35" t="s">
        <v>231</v>
      </c>
      <c r="I433" s="35" t="s">
        <v>224</v>
      </c>
      <c r="J433" s="18" t="s">
        <v>277</v>
      </c>
      <c r="K433" s="17" t="s">
        <v>595</v>
      </c>
      <c r="L433" s="18">
        <v>2022</v>
      </c>
      <c r="M433" s="36">
        <v>11882830.029999999</v>
      </c>
      <c r="N433" s="36">
        <v>0</v>
      </c>
      <c r="O433" s="36">
        <v>0</v>
      </c>
    </row>
    <row r="434" spans="1:16" s="59" customFormat="1" ht="63" x14ac:dyDescent="0.2">
      <c r="A434" s="26" t="s">
        <v>593</v>
      </c>
      <c r="B434" s="35" t="s">
        <v>157</v>
      </c>
      <c r="C434" s="35" t="s">
        <v>18</v>
      </c>
      <c r="D434" s="35" t="s">
        <v>71</v>
      </c>
      <c r="E434" s="35" t="s">
        <v>36</v>
      </c>
      <c r="F434" s="35" t="s">
        <v>71</v>
      </c>
      <c r="G434" s="35" t="s">
        <v>32</v>
      </c>
      <c r="H434" s="35" t="s">
        <v>231</v>
      </c>
      <c r="I434" s="35" t="s">
        <v>224</v>
      </c>
      <c r="J434" s="18" t="s">
        <v>246</v>
      </c>
      <c r="K434" s="17">
        <v>191</v>
      </c>
      <c r="L434" s="18">
        <v>2022</v>
      </c>
      <c r="M434" s="36">
        <v>37569601.649999999</v>
      </c>
      <c r="N434" s="36">
        <v>0</v>
      </c>
      <c r="O434" s="36">
        <v>0</v>
      </c>
    </row>
    <row r="435" spans="1:16" s="59" customFormat="1" ht="94.5" x14ac:dyDescent="0.2">
      <c r="A435" s="26" t="s">
        <v>594</v>
      </c>
      <c r="B435" s="35" t="s">
        <v>157</v>
      </c>
      <c r="C435" s="35" t="s">
        <v>18</v>
      </c>
      <c r="D435" s="35" t="s">
        <v>71</v>
      </c>
      <c r="E435" s="35" t="s">
        <v>36</v>
      </c>
      <c r="F435" s="35" t="s">
        <v>71</v>
      </c>
      <c r="G435" s="35" t="s">
        <v>32</v>
      </c>
      <c r="H435" s="35" t="s">
        <v>231</v>
      </c>
      <c r="I435" s="35" t="s">
        <v>224</v>
      </c>
      <c r="J435" s="18" t="s">
        <v>277</v>
      </c>
      <c r="K435" s="17">
        <v>1249</v>
      </c>
      <c r="L435" s="18">
        <v>2022</v>
      </c>
      <c r="M435" s="36">
        <v>22694619.890000001</v>
      </c>
      <c r="N435" s="36">
        <v>0</v>
      </c>
      <c r="O435" s="36">
        <v>0</v>
      </c>
    </row>
    <row r="436" spans="1:16" s="59" customFormat="1" ht="94.5" x14ac:dyDescent="0.2">
      <c r="A436" s="26" t="s">
        <v>647</v>
      </c>
      <c r="B436" s="35" t="s">
        <v>157</v>
      </c>
      <c r="C436" s="35" t="s">
        <v>18</v>
      </c>
      <c r="D436" s="35" t="s">
        <v>71</v>
      </c>
      <c r="E436" s="35" t="s">
        <v>36</v>
      </c>
      <c r="F436" s="35" t="s">
        <v>71</v>
      </c>
      <c r="G436" s="35" t="s">
        <v>32</v>
      </c>
      <c r="H436" s="35" t="s">
        <v>231</v>
      </c>
      <c r="I436" s="35" t="s">
        <v>224</v>
      </c>
      <c r="J436" s="18" t="s">
        <v>277</v>
      </c>
      <c r="K436" s="17">
        <v>50</v>
      </c>
      <c r="L436" s="18">
        <v>2022</v>
      </c>
      <c r="M436" s="36">
        <v>53084376.159999996</v>
      </c>
      <c r="N436" s="36">
        <v>0</v>
      </c>
      <c r="O436" s="36">
        <v>0</v>
      </c>
    </row>
    <row r="437" spans="1:16" s="59" customFormat="1" ht="94.5" x14ac:dyDescent="0.2">
      <c r="A437" s="26" t="s">
        <v>648</v>
      </c>
      <c r="B437" s="35" t="s">
        <v>157</v>
      </c>
      <c r="C437" s="35" t="s">
        <v>18</v>
      </c>
      <c r="D437" s="35" t="s">
        <v>71</v>
      </c>
      <c r="E437" s="35" t="s">
        <v>36</v>
      </c>
      <c r="F437" s="35" t="s">
        <v>71</v>
      </c>
      <c r="G437" s="35" t="s">
        <v>32</v>
      </c>
      <c r="H437" s="35" t="s">
        <v>231</v>
      </c>
      <c r="I437" s="35" t="s">
        <v>224</v>
      </c>
      <c r="J437" s="18" t="s">
        <v>277</v>
      </c>
      <c r="K437" s="17">
        <v>40</v>
      </c>
      <c r="L437" s="18">
        <v>2022</v>
      </c>
      <c r="M437" s="36">
        <f>35024404.11+6243338.59</f>
        <v>41267742.700000003</v>
      </c>
      <c r="N437" s="36">
        <v>0</v>
      </c>
      <c r="O437" s="36">
        <v>0</v>
      </c>
    </row>
    <row r="438" spans="1:16" s="59" customFormat="1" ht="94.5" x14ac:dyDescent="0.2">
      <c r="A438" s="26" t="s">
        <v>649</v>
      </c>
      <c r="B438" s="35" t="s">
        <v>157</v>
      </c>
      <c r="C438" s="35" t="s">
        <v>18</v>
      </c>
      <c r="D438" s="35" t="s">
        <v>71</v>
      </c>
      <c r="E438" s="35" t="s">
        <v>36</v>
      </c>
      <c r="F438" s="35" t="s">
        <v>71</v>
      </c>
      <c r="G438" s="35" t="s">
        <v>32</v>
      </c>
      <c r="H438" s="35" t="s">
        <v>231</v>
      </c>
      <c r="I438" s="35" t="s">
        <v>224</v>
      </c>
      <c r="J438" s="18" t="s">
        <v>277</v>
      </c>
      <c r="K438" s="17">
        <v>35</v>
      </c>
      <c r="L438" s="18">
        <v>2022</v>
      </c>
      <c r="M438" s="36">
        <v>30787010.09</v>
      </c>
      <c r="N438" s="36">
        <v>0</v>
      </c>
      <c r="O438" s="36">
        <v>0</v>
      </c>
    </row>
    <row r="439" spans="1:16" s="59" customFormat="1" ht="94.5" x14ac:dyDescent="0.2">
      <c r="A439" s="26" t="s">
        <v>650</v>
      </c>
      <c r="B439" s="35" t="s">
        <v>157</v>
      </c>
      <c r="C439" s="35" t="s">
        <v>18</v>
      </c>
      <c r="D439" s="35" t="s">
        <v>71</v>
      </c>
      <c r="E439" s="35" t="s">
        <v>36</v>
      </c>
      <c r="F439" s="35" t="s">
        <v>71</v>
      </c>
      <c r="G439" s="35" t="s">
        <v>32</v>
      </c>
      <c r="H439" s="35" t="s">
        <v>231</v>
      </c>
      <c r="I439" s="35" t="s">
        <v>224</v>
      </c>
      <c r="J439" s="18" t="s">
        <v>277</v>
      </c>
      <c r="K439" s="17">
        <v>50</v>
      </c>
      <c r="L439" s="18">
        <v>2022</v>
      </c>
      <c r="M439" s="84">
        <f>37274748.11+13505414.23</f>
        <v>50780162.340000004</v>
      </c>
      <c r="N439" s="36">
        <v>0</v>
      </c>
      <c r="O439" s="36">
        <v>0</v>
      </c>
    </row>
    <row r="440" spans="1:16" s="59" customFormat="1" ht="63" x14ac:dyDescent="0.2">
      <c r="A440" s="26" t="s">
        <v>651</v>
      </c>
      <c r="B440" s="35" t="s">
        <v>157</v>
      </c>
      <c r="C440" s="35" t="s">
        <v>18</v>
      </c>
      <c r="D440" s="35" t="s">
        <v>71</v>
      </c>
      <c r="E440" s="35" t="s">
        <v>36</v>
      </c>
      <c r="F440" s="35" t="s">
        <v>71</v>
      </c>
      <c r="G440" s="35" t="s">
        <v>32</v>
      </c>
      <c r="H440" s="35" t="s">
        <v>231</v>
      </c>
      <c r="I440" s="35" t="s">
        <v>224</v>
      </c>
      <c r="J440" s="18" t="s">
        <v>277</v>
      </c>
      <c r="K440" s="17">
        <v>155</v>
      </c>
      <c r="L440" s="18">
        <v>2022</v>
      </c>
      <c r="M440" s="36">
        <f>75392917.23+5447079.22</f>
        <v>80839996.450000003</v>
      </c>
      <c r="N440" s="36">
        <v>0</v>
      </c>
      <c r="O440" s="36">
        <v>0</v>
      </c>
    </row>
    <row r="441" spans="1:16" ht="15.75" x14ac:dyDescent="0.2">
      <c r="A441" s="19" t="s">
        <v>274</v>
      </c>
      <c r="B441" s="29" t="s">
        <v>0</v>
      </c>
      <c r="C441" s="29" t="s">
        <v>0</v>
      </c>
      <c r="D441" s="29" t="s">
        <v>0</v>
      </c>
      <c r="E441" s="29" t="s">
        <v>0</v>
      </c>
      <c r="F441" s="29" t="s">
        <v>0</v>
      </c>
      <c r="G441" s="29" t="s">
        <v>0</v>
      </c>
      <c r="H441" s="29" t="s">
        <v>0</v>
      </c>
      <c r="I441" s="29" t="s">
        <v>0</v>
      </c>
      <c r="J441" s="29" t="s">
        <v>0</v>
      </c>
      <c r="K441" s="29" t="s">
        <v>0</v>
      </c>
      <c r="L441" s="29" t="s">
        <v>0</v>
      </c>
      <c r="M441" s="22">
        <f>M442</f>
        <v>32933328.490000002</v>
      </c>
      <c r="N441" s="22">
        <f t="shared" ref="N441:O441" si="158">N442</f>
        <v>0</v>
      </c>
      <c r="O441" s="22">
        <f t="shared" si="158"/>
        <v>0</v>
      </c>
    </row>
    <row r="442" spans="1:16" ht="47.25" x14ac:dyDescent="0.2">
      <c r="A442" s="26" t="s">
        <v>644</v>
      </c>
      <c r="B442" s="35" t="s">
        <v>157</v>
      </c>
      <c r="C442" s="35" t="s">
        <v>18</v>
      </c>
      <c r="D442" s="35" t="s">
        <v>71</v>
      </c>
      <c r="E442" s="35" t="s">
        <v>36</v>
      </c>
      <c r="F442" s="35" t="s">
        <v>71</v>
      </c>
      <c r="G442" s="35" t="s">
        <v>32</v>
      </c>
      <c r="H442" s="35" t="s">
        <v>231</v>
      </c>
      <c r="I442" s="35" t="s">
        <v>224</v>
      </c>
      <c r="J442" s="18" t="s">
        <v>246</v>
      </c>
      <c r="K442" s="17">
        <v>4925.6000000000004</v>
      </c>
      <c r="L442" s="18" t="s">
        <v>49</v>
      </c>
      <c r="M442" s="121">
        <f>24931401+4500000+3501927.49</f>
        <v>32933328.490000002</v>
      </c>
      <c r="N442" s="36">
        <v>0</v>
      </c>
      <c r="O442" s="36">
        <v>0</v>
      </c>
      <c r="P442" s="164">
        <f>M442/0.95</f>
        <v>34666661.568421058</v>
      </c>
    </row>
    <row r="443" spans="1:16" ht="31.5" x14ac:dyDescent="0.2">
      <c r="A443" s="19" t="s">
        <v>332</v>
      </c>
      <c r="B443" s="29" t="s">
        <v>0</v>
      </c>
      <c r="C443" s="29" t="s">
        <v>0</v>
      </c>
      <c r="D443" s="29" t="s">
        <v>0</v>
      </c>
      <c r="E443" s="29" t="s">
        <v>0</v>
      </c>
      <c r="F443" s="29" t="s">
        <v>0</v>
      </c>
      <c r="G443" s="29" t="s">
        <v>0</v>
      </c>
      <c r="H443" s="29" t="s">
        <v>0</v>
      </c>
      <c r="I443" s="29" t="s">
        <v>0</v>
      </c>
      <c r="J443" s="29" t="s">
        <v>0</v>
      </c>
      <c r="K443" s="29" t="s">
        <v>0</v>
      </c>
      <c r="L443" s="29" t="s">
        <v>0</v>
      </c>
      <c r="M443" s="22">
        <f>M444</f>
        <v>5348500</v>
      </c>
      <c r="N443" s="22">
        <f t="shared" ref="N443:O443" si="159">N444</f>
        <v>0</v>
      </c>
      <c r="O443" s="22">
        <f t="shared" si="159"/>
        <v>0</v>
      </c>
    </row>
    <row r="444" spans="1:16" s="59" customFormat="1" ht="78.75" x14ac:dyDescent="0.2">
      <c r="A444" s="26" t="s">
        <v>272</v>
      </c>
      <c r="B444" s="35" t="s">
        <v>157</v>
      </c>
      <c r="C444" s="35" t="s">
        <v>18</v>
      </c>
      <c r="D444" s="35" t="s">
        <v>71</v>
      </c>
      <c r="E444" s="35" t="s">
        <v>36</v>
      </c>
      <c r="F444" s="35" t="s">
        <v>71</v>
      </c>
      <c r="G444" s="35" t="s">
        <v>32</v>
      </c>
      <c r="H444" s="35" t="s">
        <v>231</v>
      </c>
      <c r="I444" s="35" t="s">
        <v>224</v>
      </c>
      <c r="J444" s="18" t="s">
        <v>246</v>
      </c>
      <c r="K444" s="17">
        <v>618</v>
      </c>
      <c r="L444" s="18" t="s">
        <v>49</v>
      </c>
      <c r="M444" s="36">
        <v>5348500</v>
      </c>
      <c r="N444" s="36">
        <v>0</v>
      </c>
      <c r="O444" s="36">
        <v>0</v>
      </c>
    </row>
    <row r="445" spans="1:16" ht="31.5" x14ac:dyDescent="0.2">
      <c r="A445" s="39" t="s">
        <v>351</v>
      </c>
      <c r="B445" s="29" t="s">
        <v>0</v>
      </c>
      <c r="C445" s="29" t="s">
        <v>0</v>
      </c>
      <c r="D445" s="29" t="s">
        <v>0</v>
      </c>
      <c r="E445" s="29" t="s">
        <v>0</v>
      </c>
      <c r="F445" s="29" t="s">
        <v>0</v>
      </c>
      <c r="G445" s="29" t="s">
        <v>0</v>
      </c>
      <c r="H445" s="29" t="s">
        <v>0</v>
      </c>
      <c r="I445" s="29" t="s">
        <v>0</v>
      </c>
      <c r="J445" s="29" t="s">
        <v>0</v>
      </c>
      <c r="K445" s="29" t="s">
        <v>0</v>
      </c>
      <c r="L445" s="29" t="s">
        <v>0</v>
      </c>
      <c r="M445" s="22">
        <f>M446+M447</f>
        <v>14935783.07</v>
      </c>
      <c r="N445" s="22">
        <f t="shared" ref="N445:O445" si="160">N446+N447</f>
        <v>0</v>
      </c>
      <c r="O445" s="22">
        <f t="shared" si="160"/>
        <v>0</v>
      </c>
    </row>
    <row r="446" spans="1:16" s="59" customFormat="1" ht="63" x14ac:dyDescent="0.2">
      <c r="A446" s="26" t="s">
        <v>270</v>
      </c>
      <c r="B446" s="35" t="s">
        <v>157</v>
      </c>
      <c r="C446" s="35" t="s">
        <v>18</v>
      </c>
      <c r="D446" s="35" t="s">
        <v>71</v>
      </c>
      <c r="E446" s="35" t="s">
        <v>36</v>
      </c>
      <c r="F446" s="35" t="s">
        <v>71</v>
      </c>
      <c r="G446" s="35" t="s">
        <v>32</v>
      </c>
      <c r="H446" s="35" t="s">
        <v>231</v>
      </c>
      <c r="I446" s="35" t="s">
        <v>224</v>
      </c>
      <c r="J446" s="18" t="s">
        <v>246</v>
      </c>
      <c r="K446" s="17">
        <v>742</v>
      </c>
      <c r="L446" s="18" t="s">
        <v>49</v>
      </c>
      <c r="M446" s="36">
        <v>13934713.07</v>
      </c>
      <c r="N446" s="36">
        <v>0</v>
      </c>
      <c r="O446" s="36">
        <v>0</v>
      </c>
    </row>
    <row r="447" spans="1:16" s="59" customFormat="1" ht="31.5" x14ac:dyDescent="0.2">
      <c r="A447" s="26" t="s">
        <v>619</v>
      </c>
      <c r="B447" s="35" t="s">
        <v>157</v>
      </c>
      <c r="C447" s="35" t="s">
        <v>18</v>
      </c>
      <c r="D447" s="35" t="s">
        <v>71</v>
      </c>
      <c r="E447" s="35" t="s">
        <v>36</v>
      </c>
      <c r="F447" s="35" t="s">
        <v>71</v>
      </c>
      <c r="G447" s="35" t="s">
        <v>32</v>
      </c>
      <c r="H447" s="35" t="s">
        <v>231</v>
      </c>
      <c r="I447" s="35" t="s">
        <v>224</v>
      </c>
      <c r="J447" s="18" t="s">
        <v>246</v>
      </c>
      <c r="K447" s="17">
        <v>330</v>
      </c>
      <c r="L447" s="18">
        <v>2022</v>
      </c>
      <c r="M447" s="121">
        <f>3691210-2690140</f>
        <v>1001070</v>
      </c>
      <c r="N447" s="36">
        <v>0</v>
      </c>
      <c r="O447" s="36">
        <v>0</v>
      </c>
    </row>
    <row r="448" spans="1:16" ht="63" x14ac:dyDescent="0.2">
      <c r="A448" s="19" t="s">
        <v>163</v>
      </c>
      <c r="B448" s="20" t="s">
        <v>157</v>
      </c>
      <c r="C448" s="20" t="s">
        <v>18</v>
      </c>
      <c r="D448" s="20" t="s">
        <v>132</v>
      </c>
      <c r="E448" s="20" t="s">
        <v>0</v>
      </c>
      <c r="F448" s="20" t="s">
        <v>0</v>
      </c>
      <c r="G448" s="20" t="s">
        <v>0</v>
      </c>
      <c r="H448" s="21" t="s">
        <v>0</v>
      </c>
      <c r="I448" s="21" t="s">
        <v>0</v>
      </c>
      <c r="J448" s="21" t="s">
        <v>0</v>
      </c>
      <c r="K448" s="21" t="s">
        <v>0</v>
      </c>
      <c r="L448" s="21" t="s">
        <v>0</v>
      </c>
      <c r="M448" s="22">
        <f>M449</f>
        <v>1181105332.4200001</v>
      </c>
      <c r="N448" s="22">
        <f t="shared" ref="N448:O450" si="161">N449</f>
        <v>1338508861.5</v>
      </c>
      <c r="O448" s="22">
        <f t="shared" si="161"/>
        <v>0</v>
      </c>
    </row>
    <row r="449" spans="1:15" ht="31.5" x14ac:dyDescent="0.2">
      <c r="A449" s="19" t="s">
        <v>35</v>
      </c>
      <c r="B449" s="20" t="s">
        <v>157</v>
      </c>
      <c r="C449" s="20" t="s">
        <v>18</v>
      </c>
      <c r="D449" s="20" t="s">
        <v>132</v>
      </c>
      <c r="E449" s="20" t="s">
        <v>36</v>
      </c>
      <c r="F449" s="20" t="s">
        <v>0</v>
      </c>
      <c r="G449" s="20" t="s">
        <v>0</v>
      </c>
      <c r="H449" s="21" t="s">
        <v>0</v>
      </c>
      <c r="I449" s="21" t="s">
        <v>0</v>
      </c>
      <c r="J449" s="21" t="s">
        <v>0</v>
      </c>
      <c r="K449" s="21" t="s">
        <v>0</v>
      </c>
      <c r="L449" s="21" t="s">
        <v>0</v>
      </c>
      <c r="M449" s="22">
        <f>M450</f>
        <v>1181105332.4200001</v>
      </c>
      <c r="N449" s="22">
        <f t="shared" si="161"/>
        <v>1338508861.5</v>
      </c>
      <c r="O449" s="22">
        <f t="shared" si="161"/>
        <v>0</v>
      </c>
    </row>
    <row r="450" spans="1:15" ht="15.75" x14ac:dyDescent="0.2">
      <c r="A450" s="24" t="s">
        <v>55</v>
      </c>
      <c r="B450" s="20" t="s">
        <v>157</v>
      </c>
      <c r="C450" s="20" t="s">
        <v>18</v>
      </c>
      <c r="D450" s="20" t="s">
        <v>132</v>
      </c>
      <c r="E450" s="20" t="s">
        <v>36</v>
      </c>
      <c r="F450" s="20" t="s">
        <v>56</v>
      </c>
      <c r="G450" s="20" t="s">
        <v>0</v>
      </c>
      <c r="H450" s="20" t="s">
        <v>0</v>
      </c>
      <c r="I450" s="20" t="s">
        <v>0</v>
      </c>
      <c r="J450" s="20" t="s">
        <v>0</v>
      </c>
      <c r="K450" s="20" t="s">
        <v>0</v>
      </c>
      <c r="L450" s="20" t="s">
        <v>0</v>
      </c>
      <c r="M450" s="22">
        <f>M451</f>
        <v>1181105332.4200001</v>
      </c>
      <c r="N450" s="22">
        <f t="shared" si="161"/>
        <v>1338508861.5</v>
      </c>
      <c r="O450" s="22">
        <f t="shared" si="161"/>
        <v>0</v>
      </c>
    </row>
    <row r="451" spans="1:15" ht="31.5" x14ac:dyDescent="0.2">
      <c r="A451" s="24" t="s">
        <v>57</v>
      </c>
      <c r="B451" s="20" t="s">
        <v>157</v>
      </c>
      <c r="C451" s="20" t="s">
        <v>18</v>
      </c>
      <c r="D451" s="20" t="s">
        <v>132</v>
      </c>
      <c r="E451" s="20" t="s">
        <v>36</v>
      </c>
      <c r="F451" s="20" t="s">
        <v>56</v>
      </c>
      <c r="G451" s="20" t="s">
        <v>58</v>
      </c>
      <c r="H451" s="20" t="s">
        <v>0</v>
      </c>
      <c r="I451" s="20" t="s">
        <v>0</v>
      </c>
      <c r="J451" s="20" t="s">
        <v>0</v>
      </c>
      <c r="K451" s="20" t="s">
        <v>0</v>
      </c>
      <c r="L451" s="20" t="s">
        <v>0</v>
      </c>
      <c r="M451" s="22">
        <f>M452+M456+M465</f>
        <v>1181105332.4200001</v>
      </c>
      <c r="N451" s="22">
        <f t="shared" ref="N451:O451" si="162">N452+N456+N465</f>
        <v>1338508861.5</v>
      </c>
      <c r="O451" s="22">
        <f t="shared" si="162"/>
        <v>0</v>
      </c>
    </row>
    <row r="452" spans="1:15" ht="126" x14ac:dyDescent="0.2">
      <c r="A452" s="19" t="s">
        <v>268</v>
      </c>
      <c r="B452" s="20" t="s">
        <v>157</v>
      </c>
      <c r="C452" s="20" t="s">
        <v>18</v>
      </c>
      <c r="D452" s="20" t="s">
        <v>132</v>
      </c>
      <c r="E452" s="20" t="s">
        <v>36</v>
      </c>
      <c r="F452" s="20" t="s">
        <v>56</v>
      </c>
      <c r="G452" s="20" t="s">
        <v>58</v>
      </c>
      <c r="H452" s="20" t="s">
        <v>265</v>
      </c>
      <c r="I452" s="21" t="s">
        <v>0</v>
      </c>
      <c r="J452" s="21" t="s">
        <v>0</v>
      </c>
      <c r="K452" s="21" t="s">
        <v>0</v>
      </c>
      <c r="L452" s="21" t="s">
        <v>0</v>
      </c>
      <c r="M452" s="22">
        <f>M453</f>
        <v>594110359</v>
      </c>
      <c r="N452" s="22">
        <f t="shared" ref="N452:O454" si="163">N453</f>
        <v>0</v>
      </c>
      <c r="O452" s="22">
        <f t="shared" si="163"/>
        <v>0</v>
      </c>
    </row>
    <row r="453" spans="1:15" ht="63" x14ac:dyDescent="0.2">
      <c r="A453" s="19" t="s">
        <v>225</v>
      </c>
      <c r="B453" s="20" t="s">
        <v>157</v>
      </c>
      <c r="C453" s="20" t="s">
        <v>18</v>
      </c>
      <c r="D453" s="20" t="s">
        <v>132</v>
      </c>
      <c r="E453" s="20" t="s">
        <v>36</v>
      </c>
      <c r="F453" s="20" t="s">
        <v>56</v>
      </c>
      <c r="G453" s="20" t="s">
        <v>58</v>
      </c>
      <c r="H453" s="20" t="s">
        <v>265</v>
      </c>
      <c r="I453" s="20" t="s">
        <v>224</v>
      </c>
      <c r="J453" s="20" t="s">
        <v>0</v>
      </c>
      <c r="K453" s="20" t="s">
        <v>0</v>
      </c>
      <c r="L453" s="20" t="s">
        <v>0</v>
      </c>
      <c r="M453" s="22">
        <f>M454</f>
        <v>594110359</v>
      </c>
      <c r="N453" s="22">
        <f t="shared" si="163"/>
        <v>0</v>
      </c>
      <c r="O453" s="22">
        <f t="shared" si="163"/>
        <v>0</v>
      </c>
    </row>
    <row r="454" spans="1:15" ht="31.5" x14ac:dyDescent="0.2">
      <c r="A454" s="19" t="s">
        <v>267</v>
      </c>
      <c r="B454" s="29" t="s">
        <v>0</v>
      </c>
      <c r="C454" s="29" t="s">
        <v>0</v>
      </c>
      <c r="D454" s="29" t="s">
        <v>0</v>
      </c>
      <c r="E454" s="29" t="s">
        <v>0</v>
      </c>
      <c r="F454" s="29" t="s">
        <v>0</v>
      </c>
      <c r="G454" s="29" t="s">
        <v>0</v>
      </c>
      <c r="H454" s="29" t="s">
        <v>0</v>
      </c>
      <c r="I454" s="29" t="s">
        <v>0</v>
      </c>
      <c r="J454" s="29" t="s">
        <v>0</v>
      </c>
      <c r="K454" s="29" t="s">
        <v>0</v>
      </c>
      <c r="L454" s="29" t="s">
        <v>0</v>
      </c>
      <c r="M454" s="22">
        <f>M455</f>
        <v>594110359</v>
      </c>
      <c r="N454" s="22">
        <f t="shared" si="163"/>
        <v>0</v>
      </c>
      <c r="O454" s="22">
        <f t="shared" si="163"/>
        <v>0</v>
      </c>
    </row>
    <row r="455" spans="1:15" s="23" customFormat="1" ht="63" x14ac:dyDescent="0.2">
      <c r="A455" s="26" t="s">
        <v>266</v>
      </c>
      <c r="B455" s="35" t="s">
        <v>157</v>
      </c>
      <c r="C455" s="35" t="s">
        <v>18</v>
      </c>
      <c r="D455" s="35" t="s">
        <v>132</v>
      </c>
      <c r="E455" s="35" t="s">
        <v>36</v>
      </c>
      <c r="F455" s="35" t="s">
        <v>56</v>
      </c>
      <c r="G455" s="35" t="s">
        <v>58</v>
      </c>
      <c r="H455" s="35" t="s">
        <v>265</v>
      </c>
      <c r="I455" s="35" t="s">
        <v>224</v>
      </c>
      <c r="J455" s="18" t="s">
        <v>246</v>
      </c>
      <c r="K455" s="17">
        <v>1000.81</v>
      </c>
      <c r="L455" s="18" t="s">
        <v>49</v>
      </c>
      <c r="M455" s="85">
        <f>500000000+94110359</f>
        <v>594110359</v>
      </c>
      <c r="N455" s="36">
        <v>0</v>
      </c>
      <c r="O455" s="36">
        <v>0</v>
      </c>
    </row>
    <row r="456" spans="1:15" ht="47.25" x14ac:dyDescent="0.2">
      <c r="A456" s="39" t="s">
        <v>264</v>
      </c>
      <c r="B456" s="20" t="s">
        <v>157</v>
      </c>
      <c r="C456" s="20" t="s">
        <v>18</v>
      </c>
      <c r="D456" s="20" t="s">
        <v>132</v>
      </c>
      <c r="E456" s="20" t="s">
        <v>36</v>
      </c>
      <c r="F456" s="20" t="s">
        <v>56</v>
      </c>
      <c r="G456" s="20" t="s">
        <v>58</v>
      </c>
      <c r="H456" s="20" t="s">
        <v>261</v>
      </c>
      <c r="I456" s="21" t="s">
        <v>0</v>
      </c>
      <c r="J456" s="21" t="s">
        <v>0</v>
      </c>
      <c r="K456" s="21" t="s">
        <v>0</v>
      </c>
      <c r="L456" s="21" t="s">
        <v>0</v>
      </c>
      <c r="M456" s="22">
        <f>M457</f>
        <v>336994973.41999996</v>
      </c>
      <c r="N456" s="22">
        <f t="shared" ref="N456:O456" si="164">N457</f>
        <v>118508861.5</v>
      </c>
      <c r="O456" s="22">
        <f t="shared" si="164"/>
        <v>0</v>
      </c>
    </row>
    <row r="457" spans="1:15" ht="63" x14ac:dyDescent="0.2">
      <c r="A457" s="19" t="s">
        <v>225</v>
      </c>
      <c r="B457" s="20" t="s">
        <v>157</v>
      </c>
      <c r="C457" s="20" t="s">
        <v>18</v>
      </c>
      <c r="D457" s="20" t="s">
        <v>132</v>
      </c>
      <c r="E457" s="20" t="s">
        <v>36</v>
      </c>
      <c r="F457" s="20" t="s">
        <v>56</v>
      </c>
      <c r="G457" s="20" t="s">
        <v>58</v>
      </c>
      <c r="H457" s="20" t="s">
        <v>261</v>
      </c>
      <c r="I457" s="20" t="s">
        <v>224</v>
      </c>
      <c r="J457" s="20" t="s">
        <v>0</v>
      </c>
      <c r="K457" s="20" t="s">
        <v>0</v>
      </c>
      <c r="L457" s="20" t="s">
        <v>0</v>
      </c>
      <c r="M457" s="22">
        <f>M458+M461</f>
        <v>336994973.41999996</v>
      </c>
      <c r="N457" s="22">
        <f t="shared" ref="N457:O457" si="165">N458+N461</f>
        <v>118508861.5</v>
      </c>
      <c r="O457" s="22">
        <f t="shared" si="165"/>
        <v>0</v>
      </c>
    </row>
    <row r="458" spans="1:15" ht="15.75" x14ac:dyDescent="0.2">
      <c r="A458" s="19" t="s">
        <v>233</v>
      </c>
      <c r="B458" s="29" t="s">
        <v>0</v>
      </c>
      <c r="C458" s="29" t="s">
        <v>0</v>
      </c>
      <c r="D458" s="29" t="s">
        <v>0</v>
      </c>
      <c r="E458" s="29" t="s">
        <v>0</v>
      </c>
      <c r="F458" s="29" t="s">
        <v>0</v>
      </c>
      <c r="G458" s="29" t="s">
        <v>0</v>
      </c>
      <c r="H458" s="29" t="s">
        <v>0</v>
      </c>
      <c r="I458" s="29" t="s">
        <v>0</v>
      </c>
      <c r="J458" s="29" t="s">
        <v>0</v>
      </c>
      <c r="K458" s="29" t="s">
        <v>0</v>
      </c>
      <c r="L458" s="29" t="s">
        <v>0</v>
      </c>
      <c r="M458" s="22">
        <f>M459+M460</f>
        <v>166026582.41999999</v>
      </c>
      <c r="N458" s="22">
        <f t="shared" ref="N458:O458" si="166">N459+N460</f>
        <v>0</v>
      </c>
      <c r="O458" s="22">
        <f t="shared" si="166"/>
        <v>0</v>
      </c>
    </row>
    <row r="459" spans="1:15" s="59" customFormat="1" ht="47.25" x14ac:dyDescent="0.2">
      <c r="A459" s="26" t="s">
        <v>539</v>
      </c>
      <c r="B459" s="35" t="s">
        <v>157</v>
      </c>
      <c r="C459" s="35" t="s">
        <v>18</v>
      </c>
      <c r="D459" s="35" t="s">
        <v>132</v>
      </c>
      <c r="E459" s="35" t="s">
        <v>36</v>
      </c>
      <c r="F459" s="35" t="s">
        <v>56</v>
      </c>
      <c r="G459" s="35" t="s">
        <v>58</v>
      </c>
      <c r="H459" s="35" t="s">
        <v>261</v>
      </c>
      <c r="I459" s="35" t="s">
        <v>224</v>
      </c>
      <c r="J459" s="18" t="s">
        <v>62</v>
      </c>
      <c r="K459" s="63">
        <v>0.42499999999999999</v>
      </c>
      <c r="L459" s="18" t="s">
        <v>49</v>
      </c>
      <c r="M459" s="36">
        <f>69596294-2574757.32</f>
        <v>67021536.68</v>
      </c>
      <c r="N459" s="36">
        <v>0</v>
      </c>
      <c r="O459" s="36">
        <v>0</v>
      </c>
    </row>
    <row r="460" spans="1:15" s="59" customFormat="1" ht="78.75" x14ac:dyDescent="0.2">
      <c r="A460" s="26" t="s">
        <v>654</v>
      </c>
      <c r="B460" s="35" t="s">
        <v>157</v>
      </c>
      <c r="C460" s="35" t="s">
        <v>18</v>
      </c>
      <c r="D460" s="35" t="s">
        <v>132</v>
      </c>
      <c r="E460" s="35" t="s">
        <v>36</v>
      </c>
      <c r="F460" s="35" t="s">
        <v>56</v>
      </c>
      <c r="G460" s="35" t="s">
        <v>58</v>
      </c>
      <c r="H460" s="35" t="s">
        <v>261</v>
      </c>
      <c r="I460" s="35" t="s">
        <v>224</v>
      </c>
      <c r="J460" s="18" t="s">
        <v>246</v>
      </c>
      <c r="K460" s="125">
        <v>645</v>
      </c>
      <c r="L460" s="18" t="s">
        <v>49</v>
      </c>
      <c r="M460" s="36">
        <v>99005045.739999995</v>
      </c>
      <c r="N460" s="36">
        <v>0</v>
      </c>
      <c r="O460" s="36">
        <v>0</v>
      </c>
    </row>
    <row r="461" spans="1:15" ht="15.75" x14ac:dyDescent="0.2">
      <c r="A461" s="19" t="s">
        <v>243</v>
      </c>
      <c r="B461" s="29" t="s">
        <v>0</v>
      </c>
      <c r="C461" s="29" t="s">
        <v>0</v>
      </c>
      <c r="D461" s="29" t="s">
        <v>0</v>
      </c>
      <c r="E461" s="29" t="s">
        <v>0</v>
      </c>
      <c r="F461" s="29" t="s">
        <v>0</v>
      </c>
      <c r="G461" s="29" t="s">
        <v>0</v>
      </c>
      <c r="H461" s="29" t="s">
        <v>0</v>
      </c>
      <c r="I461" s="29" t="s">
        <v>0</v>
      </c>
      <c r="J461" s="29" t="s">
        <v>0</v>
      </c>
      <c r="K461" s="29" t="s">
        <v>0</v>
      </c>
      <c r="L461" s="29" t="s">
        <v>0</v>
      </c>
      <c r="M461" s="22">
        <f>M462+M463+M464</f>
        <v>170968391</v>
      </c>
      <c r="N461" s="22">
        <f t="shared" ref="N461:O461" si="167">N462+N463+N464</f>
        <v>118508861.5</v>
      </c>
      <c r="O461" s="22">
        <f t="shared" si="167"/>
        <v>0</v>
      </c>
    </row>
    <row r="462" spans="1:15" ht="63" x14ac:dyDescent="0.2">
      <c r="A462" s="26" t="s">
        <v>263</v>
      </c>
      <c r="B462" s="35" t="s">
        <v>157</v>
      </c>
      <c r="C462" s="35" t="s">
        <v>18</v>
      </c>
      <c r="D462" s="35" t="s">
        <v>132</v>
      </c>
      <c r="E462" s="35" t="s">
        <v>36</v>
      </c>
      <c r="F462" s="35" t="s">
        <v>56</v>
      </c>
      <c r="G462" s="35" t="s">
        <v>58</v>
      </c>
      <c r="H462" s="35" t="s">
        <v>261</v>
      </c>
      <c r="I462" s="35" t="s">
        <v>224</v>
      </c>
      <c r="J462" s="18" t="s">
        <v>62</v>
      </c>
      <c r="K462" s="17">
        <v>8.5399999999999991</v>
      </c>
      <c r="L462" s="18">
        <v>2022</v>
      </c>
      <c r="M462" s="36">
        <f>125134463</f>
        <v>125134463</v>
      </c>
      <c r="N462" s="36">
        <v>0</v>
      </c>
      <c r="O462" s="36">
        <v>0</v>
      </c>
    </row>
    <row r="463" spans="1:15" ht="63" x14ac:dyDescent="0.2">
      <c r="A463" s="26" t="s">
        <v>262</v>
      </c>
      <c r="B463" s="35" t="s">
        <v>157</v>
      </c>
      <c r="C463" s="35" t="s">
        <v>18</v>
      </c>
      <c r="D463" s="35" t="s">
        <v>132</v>
      </c>
      <c r="E463" s="35" t="s">
        <v>36</v>
      </c>
      <c r="F463" s="35" t="s">
        <v>56</v>
      </c>
      <c r="G463" s="35" t="s">
        <v>58</v>
      </c>
      <c r="H463" s="35" t="s">
        <v>261</v>
      </c>
      <c r="I463" s="35" t="s">
        <v>224</v>
      </c>
      <c r="J463" s="18" t="s">
        <v>62</v>
      </c>
      <c r="K463" s="17">
        <v>8.09</v>
      </c>
      <c r="L463" s="18" t="s">
        <v>64</v>
      </c>
      <c r="M463" s="36">
        <v>0</v>
      </c>
      <c r="N463" s="36">
        <f>118508861.5</f>
        <v>118508861.5</v>
      </c>
      <c r="O463" s="36">
        <v>0</v>
      </c>
    </row>
    <row r="464" spans="1:15" s="59" customFormat="1" ht="47.25" x14ac:dyDescent="0.2">
      <c r="A464" s="26" t="s">
        <v>621</v>
      </c>
      <c r="B464" s="35" t="s">
        <v>157</v>
      </c>
      <c r="C464" s="35" t="s">
        <v>18</v>
      </c>
      <c r="D464" s="35" t="s">
        <v>132</v>
      </c>
      <c r="E464" s="35" t="s">
        <v>36</v>
      </c>
      <c r="F464" s="35" t="s">
        <v>56</v>
      </c>
      <c r="G464" s="35" t="s">
        <v>58</v>
      </c>
      <c r="H464" s="35" t="s">
        <v>261</v>
      </c>
      <c r="I464" s="35" t="s">
        <v>224</v>
      </c>
      <c r="J464" s="18" t="s">
        <v>62</v>
      </c>
      <c r="K464" s="63">
        <v>3.915</v>
      </c>
      <c r="L464" s="18">
        <v>2022</v>
      </c>
      <c r="M464" s="36">
        <v>45833928</v>
      </c>
      <c r="N464" s="36">
        <v>0</v>
      </c>
      <c r="O464" s="36">
        <v>0</v>
      </c>
    </row>
    <row r="465" spans="1:17" s="23" customFormat="1" ht="189" x14ac:dyDescent="0.2">
      <c r="A465" s="39" t="s">
        <v>269</v>
      </c>
      <c r="B465" s="20" t="s">
        <v>157</v>
      </c>
      <c r="C465" s="20" t="s">
        <v>18</v>
      </c>
      <c r="D465" s="20" t="s">
        <v>132</v>
      </c>
      <c r="E465" s="20" t="s">
        <v>36</v>
      </c>
      <c r="F465" s="20" t="s">
        <v>56</v>
      </c>
      <c r="G465" s="20" t="s">
        <v>58</v>
      </c>
      <c r="H465" s="20">
        <v>98001</v>
      </c>
      <c r="I465" s="21" t="s">
        <v>0</v>
      </c>
      <c r="J465" s="21" t="s">
        <v>0</v>
      </c>
      <c r="K465" s="21" t="s">
        <v>0</v>
      </c>
      <c r="L465" s="21" t="s">
        <v>0</v>
      </c>
      <c r="M465" s="22">
        <f>M466</f>
        <v>250000000</v>
      </c>
      <c r="N465" s="22">
        <f t="shared" ref="N465:O467" si="168">N466</f>
        <v>1220000000</v>
      </c>
      <c r="O465" s="22">
        <f t="shared" si="168"/>
        <v>0</v>
      </c>
    </row>
    <row r="466" spans="1:17" s="23" customFormat="1" ht="63" x14ac:dyDescent="0.2">
      <c r="A466" s="19" t="s">
        <v>225</v>
      </c>
      <c r="B466" s="20" t="s">
        <v>157</v>
      </c>
      <c r="C466" s="20" t="s">
        <v>18</v>
      </c>
      <c r="D466" s="20" t="s">
        <v>132</v>
      </c>
      <c r="E466" s="20" t="s">
        <v>36</v>
      </c>
      <c r="F466" s="20" t="s">
        <v>56</v>
      </c>
      <c r="G466" s="20" t="s">
        <v>58</v>
      </c>
      <c r="H466" s="20">
        <v>98001</v>
      </c>
      <c r="I466" s="20" t="s">
        <v>224</v>
      </c>
      <c r="J466" s="20" t="s">
        <v>0</v>
      </c>
      <c r="K466" s="20" t="s">
        <v>0</v>
      </c>
      <c r="L466" s="20" t="s">
        <v>0</v>
      </c>
      <c r="M466" s="22">
        <f>M467</f>
        <v>250000000</v>
      </c>
      <c r="N466" s="22">
        <f t="shared" si="168"/>
        <v>1220000000</v>
      </c>
      <c r="O466" s="22">
        <f t="shared" si="168"/>
        <v>0</v>
      </c>
    </row>
    <row r="467" spans="1:17" s="23" customFormat="1" ht="15.75" x14ac:dyDescent="0.2">
      <c r="A467" s="19" t="s">
        <v>233</v>
      </c>
      <c r="B467" s="29" t="s">
        <v>0</v>
      </c>
      <c r="C467" s="29" t="s">
        <v>0</v>
      </c>
      <c r="D467" s="29" t="s">
        <v>0</v>
      </c>
      <c r="E467" s="29" t="s">
        <v>0</v>
      </c>
      <c r="F467" s="29" t="s">
        <v>0</v>
      </c>
      <c r="G467" s="29" t="s">
        <v>0</v>
      </c>
      <c r="H467" s="29" t="s">
        <v>0</v>
      </c>
      <c r="I467" s="29" t="s">
        <v>0</v>
      </c>
      <c r="J467" s="29" t="s">
        <v>0</v>
      </c>
      <c r="K467" s="29" t="s">
        <v>0</v>
      </c>
      <c r="L467" s="29" t="s">
        <v>0</v>
      </c>
      <c r="M467" s="22">
        <f>M468</f>
        <v>250000000</v>
      </c>
      <c r="N467" s="22">
        <f t="shared" si="168"/>
        <v>1220000000</v>
      </c>
      <c r="O467" s="22">
        <f t="shared" si="168"/>
        <v>0</v>
      </c>
    </row>
    <row r="468" spans="1:17" s="23" customFormat="1" ht="47.25" x14ac:dyDescent="0.2">
      <c r="A468" s="26" t="s">
        <v>617</v>
      </c>
      <c r="B468" s="35" t="s">
        <v>157</v>
      </c>
      <c r="C468" s="35" t="s">
        <v>18</v>
      </c>
      <c r="D468" s="35" t="s">
        <v>132</v>
      </c>
      <c r="E468" s="35" t="s">
        <v>36</v>
      </c>
      <c r="F468" s="35" t="s">
        <v>56</v>
      </c>
      <c r="G468" s="35" t="s">
        <v>58</v>
      </c>
      <c r="H468" s="35">
        <v>98001</v>
      </c>
      <c r="I468" s="35" t="s">
        <v>224</v>
      </c>
      <c r="J468" s="18" t="s">
        <v>62</v>
      </c>
      <c r="K468" s="63">
        <v>4.601</v>
      </c>
      <c r="L468" s="18">
        <v>2023</v>
      </c>
      <c r="M468" s="36">
        <f>330000000-80000000</f>
        <v>250000000</v>
      </c>
      <c r="N468" s="36">
        <f>600000000+280000000+340000000</f>
        <v>1220000000</v>
      </c>
      <c r="O468" s="36">
        <v>0</v>
      </c>
      <c r="P468" s="124">
        <v>252525252.53</v>
      </c>
      <c r="Q468" s="124">
        <v>1232323232.3199999</v>
      </c>
    </row>
    <row r="469" spans="1:17" ht="63" x14ac:dyDescent="0.2">
      <c r="A469" s="19" t="s">
        <v>260</v>
      </c>
      <c r="B469" s="20" t="s">
        <v>157</v>
      </c>
      <c r="C469" s="20" t="s">
        <v>18</v>
      </c>
      <c r="D469" s="20" t="s">
        <v>25</v>
      </c>
      <c r="E469" s="20" t="s">
        <v>0</v>
      </c>
      <c r="F469" s="20" t="s">
        <v>0</v>
      </c>
      <c r="G469" s="20" t="s">
        <v>0</v>
      </c>
      <c r="H469" s="21" t="s">
        <v>0</v>
      </c>
      <c r="I469" s="21" t="s">
        <v>0</v>
      </c>
      <c r="J469" s="21" t="s">
        <v>0</v>
      </c>
      <c r="K469" s="21" t="s">
        <v>0</v>
      </c>
      <c r="L469" s="21" t="s">
        <v>0</v>
      </c>
      <c r="M469" s="22">
        <f t="shared" ref="M469:M474" si="169">M470</f>
        <v>0</v>
      </c>
      <c r="N469" s="22">
        <f t="shared" ref="N469:O474" si="170">N470</f>
        <v>0</v>
      </c>
      <c r="O469" s="22">
        <f t="shared" si="170"/>
        <v>10640000</v>
      </c>
    </row>
    <row r="470" spans="1:17" ht="31.5" x14ac:dyDescent="0.2">
      <c r="A470" s="19" t="s">
        <v>35</v>
      </c>
      <c r="B470" s="20" t="s">
        <v>157</v>
      </c>
      <c r="C470" s="20" t="s">
        <v>18</v>
      </c>
      <c r="D470" s="20" t="s">
        <v>25</v>
      </c>
      <c r="E470" s="20" t="s">
        <v>36</v>
      </c>
      <c r="F470" s="20" t="s">
        <v>0</v>
      </c>
      <c r="G470" s="20" t="s">
        <v>0</v>
      </c>
      <c r="H470" s="21" t="s">
        <v>0</v>
      </c>
      <c r="I470" s="21" t="s">
        <v>0</v>
      </c>
      <c r="J470" s="21" t="s">
        <v>0</v>
      </c>
      <c r="K470" s="21" t="s">
        <v>0</v>
      </c>
      <c r="L470" s="21" t="s">
        <v>0</v>
      </c>
      <c r="M470" s="22">
        <f t="shared" si="169"/>
        <v>0</v>
      </c>
      <c r="N470" s="22">
        <f t="shared" si="170"/>
        <v>0</v>
      </c>
      <c r="O470" s="22">
        <f t="shared" si="170"/>
        <v>10640000</v>
      </c>
    </row>
    <row r="471" spans="1:17" ht="15.75" x14ac:dyDescent="0.2">
      <c r="A471" s="24" t="s">
        <v>70</v>
      </c>
      <c r="B471" s="20" t="s">
        <v>157</v>
      </c>
      <c r="C471" s="20" t="s">
        <v>18</v>
      </c>
      <c r="D471" s="20" t="s">
        <v>25</v>
      </c>
      <c r="E471" s="20" t="s">
        <v>36</v>
      </c>
      <c r="F471" s="20" t="s">
        <v>71</v>
      </c>
      <c r="G471" s="20" t="s">
        <v>0</v>
      </c>
      <c r="H471" s="20" t="s">
        <v>0</v>
      </c>
      <c r="I471" s="20" t="s">
        <v>0</v>
      </c>
      <c r="J471" s="20" t="s">
        <v>0</v>
      </c>
      <c r="K471" s="20" t="s">
        <v>0</v>
      </c>
      <c r="L471" s="20" t="s">
        <v>0</v>
      </c>
      <c r="M471" s="22">
        <f t="shared" si="169"/>
        <v>0</v>
      </c>
      <c r="N471" s="22">
        <f t="shared" si="170"/>
        <v>0</v>
      </c>
      <c r="O471" s="22">
        <f t="shared" si="170"/>
        <v>10640000</v>
      </c>
    </row>
    <row r="472" spans="1:17" ht="15.75" x14ac:dyDescent="0.2">
      <c r="A472" s="24" t="s">
        <v>72</v>
      </c>
      <c r="B472" s="20" t="s">
        <v>157</v>
      </c>
      <c r="C472" s="20" t="s">
        <v>18</v>
      </c>
      <c r="D472" s="20" t="s">
        <v>25</v>
      </c>
      <c r="E472" s="20" t="s">
        <v>36</v>
      </c>
      <c r="F472" s="20" t="s">
        <v>71</v>
      </c>
      <c r="G472" s="20" t="s">
        <v>32</v>
      </c>
      <c r="H472" s="20" t="s">
        <v>0</v>
      </c>
      <c r="I472" s="20" t="s">
        <v>0</v>
      </c>
      <c r="J472" s="20" t="s">
        <v>0</v>
      </c>
      <c r="K472" s="20" t="s">
        <v>0</v>
      </c>
      <c r="L472" s="20" t="s">
        <v>0</v>
      </c>
      <c r="M472" s="22">
        <f t="shared" si="169"/>
        <v>0</v>
      </c>
      <c r="N472" s="22">
        <f t="shared" si="170"/>
        <v>0</v>
      </c>
      <c r="O472" s="22">
        <f t="shared" si="170"/>
        <v>10640000</v>
      </c>
    </row>
    <row r="473" spans="1:17" ht="47.25" x14ac:dyDescent="0.2">
      <c r="A473" s="19" t="s">
        <v>234</v>
      </c>
      <c r="B473" s="20" t="s">
        <v>157</v>
      </c>
      <c r="C473" s="20" t="s">
        <v>18</v>
      </c>
      <c r="D473" s="20" t="s">
        <v>25</v>
      </c>
      <c r="E473" s="20" t="s">
        <v>36</v>
      </c>
      <c r="F473" s="20" t="s">
        <v>71</v>
      </c>
      <c r="G473" s="20" t="s">
        <v>32</v>
      </c>
      <c r="H473" s="20" t="s">
        <v>231</v>
      </c>
      <c r="I473" s="21" t="s">
        <v>0</v>
      </c>
      <c r="J473" s="21" t="s">
        <v>0</v>
      </c>
      <c r="K473" s="21" t="s">
        <v>0</v>
      </c>
      <c r="L473" s="21" t="s">
        <v>0</v>
      </c>
      <c r="M473" s="22">
        <f t="shared" si="169"/>
        <v>0</v>
      </c>
      <c r="N473" s="22">
        <f t="shared" si="170"/>
        <v>0</v>
      </c>
      <c r="O473" s="22">
        <f t="shared" si="170"/>
        <v>10640000</v>
      </c>
    </row>
    <row r="474" spans="1:17" ht="63" x14ac:dyDescent="0.2">
      <c r="A474" s="19" t="s">
        <v>225</v>
      </c>
      <c r="B474" s="20" t="s">
        <v>157</v>
      </c>
      <c r="C474" s="20" t="s">
        <v>18</v>
      </c>
      <c r="D474" s="20" t="s">
        <v>25</v>
      </c>
      <c r="E474" s="20" t="s">
        <v>36</v>
      </c>
      <c r="F474" s="20" t="s">
        <v>71</v>
      </c>
      <c r="G474" s="20" t="s">
        <v>32</v>
      </c>
      <c r="H474" s="20" t="s">
        <v>231</v>
      </c>
      <c r="I474" s="20" t="s">
        <v>224</v>
      </c>
      <c r="J474" s="20" t="s">
        <v>0</v>
      </c>
      <c r="K474" s="20" t="s">
        <v>0</v>
      </c>
      <c r="L474" s="20" t="s">
        <v>0</v>
      </c>
      <c r="M474" s="22">
        <f t="shared" si="169"/>
        <v>0</v>
      </c>
      <c r="N474" s="22">
        <f t="shared" si="170"/>
        <v>0</v>
      </c>
      <c r="O474" s="22">
        <f t="shared" si="170"/>
        <v>10640000</v>
      </c>
    </row>
    <row r="475" spans="1:17" ht="15.75" x14ac:dyDescent="0.2">
      <c r="A475" s="19" t="s">
        <v>250</v>
      </c>
      <c r="B475" s="29" t="s">
        <v>0</v>
      </c>
      <c r="C475" s="29" t="s">
        <v>0</v>
      </c>
      <c r="D475" s="29" t="s">
        <v>0</v>
      </c>
      <c r="E475" s="29" t="s">
        <v>0</v>
      </c>
      <c r="F475" s="29" t="s">
        <v>0</v>
      </c>
      <c r="G475" s="29" t="s">
        <v>0</v>
      </c>
      <c r="H475" s="29" t="s">
        <v>0</v>
      </c>
      <c r="I475" s="29" t="s">
        <v>0</v>
      </c>
      <c r="J475" s="29" t="s">
        <v>0</v>
      </c>
      <c r="K475" s="29" t="s">
        <v>0</v>
      </c>
      <c r="L475" s="29" t="s">
        <v>0</v>
      </c>
      <c r="M475" s="22">
        <f>M476+M477</f>
        <v>0</v>
      </c>
      <c r="N475" s="22">
        <f t="shared" ref="N475:O475" si="171">N476+N477</f>
        <v>0</v>
      </c>
      <c r="O475" s="22">
        <f t="shared" si="171"/>
        <v>10640000</v>
      </c>
    </row>
    <row r="476" spans="1:17" ht="94.5" x14ac:dyDescent="0.2">
      <c r="A476" s="26" t="s">
        <v>259</v>
      </c>
      <c r="B476" s="35" t="s">
        <v>157</v>
      </c>
      <c r="C476" s="35" t="s">
        <v>18</v>
      </c>
      <c r="D476" s="35" t="s">
        <v>25</v>
      </c>
      <c r="E476" s="35" t="s">
        <v>36</v>
      </c>
      <c r="F476" s="35" t="s">
        <v>71</v>
      </c>
      <c r="G476" s="35" t="s">
        <v>32</v>
      </c>
      <c r="H476" s="35" t="s">
        <v>231</v>
      </c>
      <c r="I476" s="35" t="s">
        <v>224</v>
      </c>
      <c r="J476" s="18" t="s">
        <v>62</v>
      </c>
      <c r="K476" s="17">
        <v>6.6</v>
      </c>
      <c r="L476" s="18" t="s">
        <v>93</v>
      </c>
      <c r="M476" s="36">
        <v>0</v>
      </c>
      <c r="N476" s="36">
        <v>0</v>
      </c>
      <c r="O476" s="36">
        <v>6650000</v>
      </c>
    </row>
    <row r="477" spans="1:17" ht="63" x14ac:dyDescent="0.2">
      <c r="A477" s="26" t="s">
        <v>258</v>
      </c>
      <c r="B477" s="35" t="s">
        <v>157</v>
      </c>
      <c r="C477" s="35" t="s">
        <v>18</v>
      </c>
      <c r="D477" s="35" t="s">
        <v>25</v>
      </c>
      <c r="E477" s="35" t="s">
        <v>36</v>
      </c>
      <c r="F477" s="35" t="s">
        <v>71</v>
      </c>
      <c r="G477" s="35" t="s">
        <v>32</v>
      </c>
      <c r="H477" s="35" t="s">
        <v>231</v>
      </c>
      <c r="I477" s="35" t="s">
        <v>224</v>
      </c>
      <c r="J477" s="18" t="s">
        <v>62</v>
      </c>
      <c r="K477" s="17">
        <v>3.2</v>
      </c>
      <c r="L477" s="18" t="s">
        <v>93</v>
      </c>
      <c r="M477" s="36">
        <v>0</v>
      </c>
      <c r="N477" s="36">
        <v>0</v>
      </c>
      <c r="O477" s="36">
        <v>3990000</v>
      </c>
    </row>
    <row r="478" spans="1:17" ht="63" x14ac:dyDescent="0.2">
      <c r="A478" s="19" t="s">
        <v>257</v>
      </c>
      <c r="B478" s="20" t="s">
        <v>157</v>
      </c>
      <c r="C478" s="20" t="s">
        <v>18</v>
      </c>
      <c r="D478" s="20" t="s">
        <v>26</v>
      </c>
      <c r="E478" s="20" t="s">
        <v>0</v>
      </c>
      <c r="F478" s="20" t="s">
        <v>0</v>
      </c>
      <c r="G478" s="20" t="s">
        <v>0</v>
      </c>
      <c r="H478" s="21" t="s">
        <v>0</v>
      </c>
      <c r="I478" s="21" t="s">
        <v>0</v>
      </c>
      <c r="J478" s="21" t="s">
        <v>0</v>
      </c>
      <c r="K478" s="21" t="s">
        <v>0</v>
      </c>
      <c r="L478" s="21" t="s">
        <v>0</v>
      </c>
      <c r="M478" s="22">
        <f>M479</f>
        <v>5985992</v>
      </c>
      <c r="N478" s="22">
        <f t="shared" ref="N478:O482" si="172">N479</f>
        <v>5700000</v>
      </c>
      <c r="O478" s="22">
        <f t="shared" si="172"/>
        <v>13851000</v>
      </c>
    </row>
    <row r="479" spans="1:17" ht="31.5" x14ac:dyDescent="0.2">
      <c r="A479" s="19" t="s">
        <v>35</v>
      </c>
      <c r="B479" s="20" t="s">
        <v>157</v>
      </c>
      <c r="C479" s="20" t="s">
        <v>18</v>
      </c>
      <c r="D479" s="20" t="s">
        <v>26</v>
      </c>
      <c r="E479" s="20" t="s">
        <v>36</v>
      </c>
      <c r="F479" s="20" t="s">
        <v>0</v>
      </c>
      <c r="G479" s="20" t="s">
        <v>0</v>
      </c>
      <c r="H479" s="21" t="s">
        <v>0</v>
      </c>
      <c r="I479" s="21" t="s">
        <v>0</v>
      </c>
      <c r="J479" s="21" t="s">
        <v>0</v>
      </c>
      <c r="K479" s="21" t="s">
        <v>0</v>
      </c>
      <c r="L479" s="21" t="s">
        <v>0</v>
      </c>
      <c r="M479" s="22">
        <f>M480</f>
        <v>5985992</v>
      </c>
      <c r="N479" s="22">
        <f t="shared" si="172"/>
        <v>5700000</v>
      </c>
      <c r="O479" s="22">
        <f t="shared" si="172"/>
        <v>13851000</v>
      </c>
    </row>
    <row r="480" spans="1:17" ht="15.75" x14ac:dyDescent="0.2">
      <c r="A480" s="24" t="s">
        <v>70</v>
      </c>
      <c r="B480" s="20" t="s">
        <v>157</v>
      </c>
      <c r="C480" s="20" t="s">
        <v>18</v>
      </c>
      <c r="D480" s="20" t="s">
        <v>26</v>
      </c>
      <c r="E480" s="20" t="s">
        <v>36</v>
      </c>
      <c r="F480" s="20" t="s">
        <v>71</v>
      </c>
      <c r="G480" s="20" t="s">
        <v>0</v>
      </c>
      <c r="H480" s="20" t="s">
        <v>0</v>
      </c>
      <c r="I480" s="20" t="s">
        <v>0</v>
      </c>
      <c r="J480" s="20" t="s">
        <v>0</v>
      </c>
      <c r="K480" s="20" t="s">
        <v>0</v>
      </c>
      <c r="L480" s="20" t="s">
        <v>0</v>
      </c>
      <c r="M480" s="22">
        <f>M481</f>
        <v>5985992</v>
      </c>
      <c r="N480" s="22">
        <f t="shared" si="172"/>
        <v>5700000</v>
      </c>
      <c r="O480" s="22">
        <f t="shared" si="172"/>
        <v>13851000</v>
      </c>
    </row>
    <row r="481" spans="1:15" ht="15.75" x14ac:dyDescent="0.2">
      <c r="A481" s="24" t="s">
        <v>72</v>
      </c>
      <c r="B481" s="20" t="s">
        <v>157</v>
      </c>
      <c r="C481" s="20" t="s">
        <v>18</v>
      </c>
      <c r="D481" s="20" t="s">
        <v>26</v>
      </c>
      <c r="E481" s="20" t="s">
        <v>36</v>
      </c>
      <c r="F481" s="20" t="s">
        <v>71</v>
      </c>
      <c r="G481" s="20" t="s">
        <v>32</v>
      </c>
      <c r="H481" s="20" t="s">
        <v>0</v>
      </c>
      <c r="I481" s="20" t="s">
        <v>0</v>
      </c>
      <c r="J481" s="20" t="s">
        <v>0</v>
      </c>
      <c r="K481" s="20" t="s">
        <v>0</v>
      </c>
      <c r="L481" s="20" t="s">
        <v>0</v>
      </c>
      <c r="M481" s="22">
        <f>M482</f>
        <v>5985992</v>
      </c>
      <c r="N481" s="22">
        <f t="shared" si="172"/>
        <v>5700000</v>
      </c>
      <c r="O481" s="22">
        <f t="shared" si="172"/>
        <v>13851000</v>
      </c>
    </row>
    <row r="482" spans="1:15" ht="47.25" x14ac:dyDescent="0.2">
      <c r="A482" s="19" t="s">
        <v>234</v>
      </c>
      <c r="B482" s="20" t="s">
        <v>157</v>
      </c>
      <c r="C482" s="20" t="s">
        <v>18</v>
      </c>
      <c r="D482" s="20" t="s">
        <v>26</v>
      </c>
      <c r="E482" s="20" t="s">
        <v>36</v>
      </c>
      <c r="F482" s="20" t="s">
        <v>71</v>
      </c>
      <c r="G482" s="20" t="s">
        <v>32</v>
      </c>
      <c r="H482" s="20" t="s">
        <v>231</v>
      </c>
      <c r="I482" s="21" t="s">
        <v>0</v>
      </c>
      <c r="J482" s="21" t="s">
        <v>0</v>
      </c>
      <c r="K482" s="21" t="s">
        <v>0</v>
      </c>
      <c r="L482" s="21" t="s">
        <v>0</v>
      </c>
      <c r="M482" s="22">
        <f>M483</f>
        <v>5985992</v>
      </c>
      <c r="N482" s="22">
        <f t="shared" si="172"/>
        <v>5700000</v>
      </c>
      <c r="O482" s="22">
        <f t="shared" si="172"/>
        <v>13851000</v>
      </c>
    </row>
    <row r="483" spans="1:15" ht="63" x14ac:dyDescent="0.2">
      <c r="A483" s="19" t="s">
        <v>225</v>
      </c>
      <c r="B483" s="20" t="s">
        <v>157</v>
      </c>
      <c r="C483" s="20" t="s">
        <v>18</v>
      </c>
      <c r="D483" s="20" t="s">
        <v>26</v>
      </c>
      <c r="E483" s="20" t="s">
        <v>36</v>
      </c>
      <c r="F483" s="20" t="s">
        <v>71</v>
      </c>
      <c r="G483" s="20" t="s">
        <v>32</v>
      </c>
      <c r="H483" s="20" t="s">
        <v>231</v>
      </c>
      <c r="I483" s="20" t="s">
        <v>224</v>
      </c>
      <c r="J483" s="20" t="s">
        <v>0</v>
      </c>
      <c r="K483" s="20" t="s">
        <v>0</v>
      </c>
      <c r="L483" s="20" t="s">
        <v>0</v>
      </c>
      <c r="M483" s="22">
        <f>M484+M488</f>
        <v>5985992</v>
      </c>
      <c r="N483" s="22">
        <f t="shared" ref="N483:O483" si="173">N484+N488</f>
        <v>5700000</v>
      </c>
      <c r="O483" s="22">
        <f t="shared" si="173"/>
        <v>13851000</v>
      </c>
    </row>
    <row r="484" spans="1:15" ht="15.75" x14ac:dyDescent="0.2">
      <c r="A484" s="19" t="s">
        <v>250</v>
      </c>
      <c r="B484" s="29" t="s">
        <v>0</v>
      </c>
      <c r="C484" s="29" t="s">
        <v>0</v>
      </c>
      <c r="D484" s="29" t="s">
        <v>0</v>
      </c>
      <c r="E484" s="29" t="s">
        <v>0</v>
      </c>
      <c r="F484" s="29" t="s">
        <v>0</v>
      </c>
      <c r="G484" s="29" t="s">
        <v>0</v>
      </c>
      <c r="H484" s="29" t="s">
        <v>0</v>
      </c>
      <c r="I484" s="29" t="s">
        <v>0</v>
      </c>
      <c r="J484" s="29" t="s">
        <v>0</v>
      </c>
      <c r="K484" s="29" t="s">
        <v>0</v>
      </c>
      <c r="L484" s="29" t="s">
        <v>0</v>
      </c>
      <c r="M484" s="22">
        <f>M485+M486+M487</f>
        <v>0</v>
      </c>
      <c r="N484" s="22">
        <f t="shared" ref="N484:O484" si="174">N485+N486+N487</f>
        <v>5700000</v>
      </c>
      <c r="O484" s="22">
        <f t="shared" si="174"/>
        <v>13851000</v>
      </c>
    </row>
    <row r="485" spans="1:15" s="59" customFormat="1" ht="78.75" x14ac:dyDescent="0.2">
      <c r="A485" s="26" t="s">
        <v>256</v>
      </c>
      <c r="B485" s="35" t="s">
        <v>157</v>
      </c>
      <c r="C485" s="35" t="s">
        <v>18</v>
      </c>
      <c r="D485" s="35" t="s">
        <v>26</v>
      </c>
      <c r="E485" s="35" t="s">
        <v>36</v>
      </c>
      <c r="F485" s="35" t="s">
        <v>71</v>
      </c>
      <c r="G485" s="35" t="s">
        <v>32</v>
      </c>
      <c r="H485" s="35" t="s">
        <v>231</v>
      </c>
      <c r="I485" s="35" t="s">
        <v>224</v>
      </c>
      <c r="J485" s="18" t="s">
        <v>62</v>
      </c>
      <c r="K485" s="17">
        <v>2.76</v>
      </c>
      <c r="L485" s="18" t="s">
        <v>64</v>
      </c>
      <c r="M485" s="36">
        <v>0</v>
      </c>
      <c r="N485" s="36">
        <v>5700000</v>
      </c>
      <c r="O485" s="36">
        <v>0</v>
      </c>
    </row>
    <row r="486" spans="1:15" s="59" customFormat="1" ht="63" x14ac:dyDescent="0.2">
      <c r="A486" s="26" t="s">
        <v>255</v>
      </c>
      <c r="B486" s="35" t="s">
        <v>157</v>
      </c>
      <c r="C486" s="35" t="s">
        <v>18</v>
      </c>
      <c r="D486" s="35" t="s">
        <v>26</v>
      </c>
      <c r="E486" s="35" t="s">
        <v>36</v>
      </c>
      <c r="F486" s="35" t="s">
        <v>71</v>
      </c>
      <c r="G486" s="35" t="s">
        <v>32</v>
      </c>
      <c r="H486" s="35" t="s">
        <v>231</v>
      </c>
      <c r="I486" s="35" t="s">
        <v>224</v>
      </c>
      <c r="J486" s="18" t="s">
        <v>62</v>
      </c>
      <c r="K486" s="17">
        <v>3.2</v>
      </c>
      <c r="L486" s="18" t="s">
        <v>93</v>
      </c>
      <c r="M486" s="36">
        <v>0</v>
      </c>
      <c r="N486" s="36">
        <v>0</v>
      </c>
      <c r="O486" s="36">
        <v>5700000</v>
      </c>
    </row>
    <row r="487" spans="1:15" s="59" customFormat="1" ht="94.5" x14ac:dyDescent="0.2">
      <c r="A487" s="26" t="s">
        <v>254</v>
      </c>
      <c r="B487" s="35" t="s">
        <v>157</v>
      </c>
      <c r="C487" s="35" t="s">
        <v>18</v>
      </c>
      <c r="D487" s="35" t="s">
        <v>26</v>
      </c>
      <c r="E487" s="35" t="s">
        <v>36</v>
      </c>
      <c r="F487" s="35" t="s">
        <v>71</v>
      </c>
      <c r="G487" s="35" t="s">
        <v>32</v>
      </c>
      <c r="H487" s="35" t="s">
        <v>231</v>
      </c>
      <c r="I487" s="35" t="s">
        <v>224</v>
      </c>
      <c r="J487" s="18" t="s">
        <v>62</v>
      </c>
      <c r="K487" s="17">
        <v>6.6</v>
      </c>
      <c r="L487" s="18" t="s">
        <v>93</v>
      </c>
      <c r="M487" s="36">
        <v>0</v>
      </c>
      <c r="N487" s="36">
        <v>0</v>
      </c>
      <c r="O487" s="36">
        <v>8151000</v>
      </c>
    </row>
    <row r="488" spans="1:15" ht="31.5" x14ac:dyDescent="0.2">
      <c r="A488" s="19" t="s">
        <v>384</v>
      </c>
      <c r="B488" s="29" t="s">
        <v>0</v>
      </c>
      <c r="C488" s="29" t="s">
        <v>0</v>
      </c>
      <c r="D488" s="29" t="s">
        <v>0</v>
      </c>
      <c r="E488" s="29" t="s">
        <v>0</v>
      </c>
      <c r="F488" s="29" t="s">
        <v>0</v>
      </c>
      <c r="G488" s="29" t="s">
        <v>0</v>
      </c>
      <c r="H488" s="29" t="s">
        <v>0</v>
      </c>
      <c r="I488" s="29" t="s">
        <v>0</v>
      </c>
      <c r="J488" s="29" t="s">
        <v>0</v>
      </c>
      <c r="K488" s="29" t="s">
        <v>0</v>
      </c>
      <c r="L488" s="29" t="s">
        <v>0</v>
      </c>
      <c r="M488" s="22">
        <f>M489</f>
        <v>5985992</v>
      </c>
      <c r="N488" s="22">
        <f t="shared" ref="N488:O488" si="175">N489</f>
        <v>0</v>
      </c>
      <c r="O488" s="22">
        <f t="shared" si="175"/>
        <v>0</v>
      </c>
    </row>
    <row r="489" spans="1:15" s="59" customFormat="1" ht="47.25" x14ac:dyDescent="0.2">
      <c r="A489" s="26" t="s">
        <v>252</v>
      </c>
      <c r="B489" s="35" t="s">
        <v>157</v>
      </c>
      <c r="C489" s="35" t="s">
        <v>18</v>
      </c>
      <c r="D489" s="35" t="s">
        <v>26</v>
      </c>
      <c r="E489" s="35" t="s">
        <v>36</v>
      </c>
      <c r="F489" s="35" t="s">
        <v>71</v>
      </c>
      <c r="G489" s="35" t="s">
        <v>32</v>
      </c>
      <c r="H489" s="35" t="s">
        <v>231</v>
      </c>
      <c r="I489" s="35" t="s">
        <v>224</v>
      </c>
      <c r="J489" s="18" t="s">
        <v>62</v>
      </c>
      <c r="K489" s="17">
        <v>3.91</v>
      </c>
      <c r="L489" s="18" t="s">
        <v>49</v>
      </c>
      <c r="M489" s="36">
        <f>278936.17-278936.17+5390000+595992</f>
        <v>5985992</v>
      </c>
      <c r="N489" s="36">
        <v>0</v>
      </c>
      <c r="O489" s="36">
        <v>0</v>
      </c>
    </row>
    <row r="490" spans="1:15" ht="63" x14ac:dyDescent="0.2">
      <c r="A490" s="19" t="s">
        <v>251</v>
      </c>
      <c r="B490" s="20" t="s">
        <v>157</v>
      </c>
      <c r="C490" s="20" t="s">
        <v>18</v>
      </c>
      <c r="D490" s="20" t="s">
        <v>27</v>
      </c>
      <c r="E490" s="20" t="s">
        <v>0</v>
      </c>
      <c r="F490" s="20" t="s">
        <v>0</v>
      </c>
      <c r="G490" s="20" t="s">
        <v>0</v>
      </c>
      <c r="H490" s="21" t="s">
        <v>0</v>
      </c>
      <c r="I490" s="21" t="s">
        <v>0</v>
      </c>
      <c r="J490" s="21" t="s">
        <v>0</v>
      </c>
      <c r="K490" s="21" t="s">
        <v>0</v>
      </c>
      <c r="L490" s="21" t="s">
        <v>0</v>
      </c>
      <c r="M490" s="22">
        <f t="shared" ref="M490:M496" si="176">M491</f>
        <v>0</v>
      </c>
      <c r="N490" s="22">
        <f t="shared" ref="N490:O495" si="177">N491</f>
        <v>1710000</v>
      </c>
      <c r="O490" s="22">
        <f t="shared" si="177"/>
        <v>0</v>
      </c>
    </row>
    <row r="491" spans="1:15" ht="31.5" x14ac:dyDescent="0.2">
      <c r="A491" s="19" t="s">
        <v>35</v>
      </c>
      <c r="B491" s="20" t="s">
        <v>157</v>
      </c>
      <c r="C491" s="20" t="s">
        <v>18</v>
      </c>
      <c r="D491" s="20" t="s">
        <v>27</v>
      </c>
      <c r="E491" s="20" t="s">
        <v>36</v>
      </c>
      <c r="F491" s="20" t="s">
        <v>0</v>
      </c>
      <c r="G491" s="20" t="s">
        <v>0</v>
      </c>
      <c r="H491" s="21" t="s">
        <v>0</v>
      </c>
      <c r="I491" s="21" t="s">
        <v>0</v>
      </c>
      <c r="J491" s="21" t="s">
        <v>0</v>
      </c>
      <c r="K491" s="21" t="s">
        <v>0</v>
      </c>
      <c r="L491" s="21" t="s">
        <v>0</v>
      </c>
      <c r="M491" s="22">
        <f t="shared" si="176"/>
        <v>0</v>
      </c>
      <c r="N491" s="22">
        <f t="shared" si="177"/>
        <v>1710000</v>
      </c>
      <c r="O491" s="22">
        <f t="shared" si="177"/>
        <v>0</v>
      </c>
    </row>
    <row r="492" spans="1:15" ht="15.75" x14ac:dyDescent="0.2">
      <c r="A492" s="24" t="s">
        <v>70</v>
      </c>
      <c r="B492" s="20" t="s">
        <v>157</v>
      </c>
      <c r="C492" s="20" t="s">
        <v>18</v>
      </c>
      <c r="D492" s="20" t="s">
        <v>27</v>
      </c>
      <c r="E492" s="20" t="s">
        <v>36</v>
      </c>
      <c r="F492" s="20" t="s">
        <v>71</v>
      </c>
      <c r="G492" s="20" t="s">
        <v>0</v>
      </c>
      <c r="H492" s="20" t="s">
        <v>0</v>
      </c>
      <c r="I492" s="20" t="s">
        <v>0</v>
      </c>
      <c r="J492" s="20" t="s">
        <v>0</v>
      </c>
      <c r="K492" s="20" t="s">
        <v>0</v>
      </c>
      <c r="L492" s="20" t="s">
        <v>0</v>
      </c>
      <c r="M492" s="22">
        <f t="shared" si="176"/>
        <v>0</v>
      </c>
      <c r="N492" s="22">
        <f t="shared" si="177"/>
        <v>1710000</v>
      </c>
      <c r="O492" s="22">
        <f t="shared" si="177"/>
        <v>0</v>
      </c>
    </row>
    <row r="493" spans="1:15" ht="15.75" x14ac:dyDescent="0.2">
      <c r="A493" s="24" t="s">
        <v>72</v>
      </c>
      <c r="B493" s="20" t="s">
        <v>157</v>
      </c>
      <c r="C493" s="20" t="s">
        <v>18</v>
      </c>
      <c r="D493" s="20" t="s">
        <v>27</v>
      </c>
      <c r="E493" s="20" t="s">
        <v>36</v>
      </c>
      <c r="F493" s="20" t="s">
        <v>71</v>
      </c>
      <c r="G493" s="20" t="s">
        <v>32</v>
      </c>
      <c r="H493" s="20" t="s">
        <v>0</v>
      </c>
      <c r="I493" s="20" t="s">
        <v>0</v>
      </c>
      <c r="J493" s="20" t="s">
        <v>0</v>
      </c>
      <c r="K493" s="20" t="s">
        <v>0</v>
      </c>
      <c r="L493" s="20" t="s">
        <v>0</v>
      </c>
      <c r="M493" s="22">
        <f t="shared" si="176"/>
        <v>0</v>
      </c>
      <c r="N493" s="22">
        <f t="shared" si="177"/>
        <v>1710000</v>
      </c>
      <c r="O493" s="22">
        <f t="shared" si="177"/>
        <v>0</v>
      </c>
    </row>
    <row r="494" spans="1:15" ht="47.25" x14ac:dyDescent="0.2">
      <c r="A494" s="19" t="s">
        <v>234</v>
      </c>
      <c r="B494" s="20" t="s">
        <v>157</v>
      </c>
      <c r="C494" s="20" t="s">
        <v>18</v>
      </c>
      <c r="D494" s="20" t="s">
        <v>27</v>
      </c>
      <c r="E494" s="20" t="s">
        <v>36</v>
      </c>
      <c r="F494" s="20" t="s">
        <v>71</v>
      </c>
      <c r="G494" s="20" t="s">
        <v>32</v>
      </c>
      <c r="H494" s="20" t="s">
        <v>231</v>
      </c>
      <c r="I494" s="21" t="s">
        <v>0</v>
      </c>
      <c r="J494" s="21" t="s">
        <v>0</v>
      </c>
      <c r="K494" s="21" t="s">
        <v>0</v>
      </c>
      <c r="L494" s="21" t="s">
        <v>0</v>
      </c>
      <c r="M494" s="22">
        <f t="shared" si="176"/>
        <v>0</v>
      </c>
      <c r="N494" s="22">
        <f t="shared" si="177"/>
        <v>1710000</v>
      </c>
      <c r="O494" s="22">
        <f t="shared" si="177"/>
        <v>0</v>
      </c>
    </row>
    <row r="495" spans="1:15" ht="63" x14ac:dyDescent="0.2">
      <c r="A495" s="19" t="s">
        <v>225</v>
      </c>
      <c r="B495" s="20" t="s">
        <v>157</v>
      </c>
      <c r="C495" s="20" t="s">
        <v>18</v>
      </c>
      <c r="D495" s="20" t="s">
        <v>27</v>
      </c>
      <c r="E495" s="20" t="s">
        <v>36</v>
      </c>
      <c r="F495" s="20" t="s">
        <v>71</v>
      </c>
      <c r="G495" s="20" t="s">
        <v>32</v>
      </c>
      <c r="H495" s="20" t="s">
        <v>231</v>
      </c>
      <c r="I495" s="20" t="s">
        <v>224</v>
      </c>
      <c r="J495" s="20" t="s">
        <v>0</v>
      </c>
      <c r="K495" s="20" t="s">
        <v>0</v>
      </c>
      <c r="L495" s="20" t="s">
        <v>0</v>
      </c>
      <c r="M495" s="22">
        <f t="shared" si="176"/>
        <v>0</v>
      </c>
      <c r="N495" s="22">
        <f t="shared" si="177"/>
        <v>1710000</v>
      </c>
      <c r="O495" s="22">
        <f t="shared" si="177"/>
        <v>0</v>
      </c>
    </row>
    <row r="496" spans="1:15" ht="15.75" x14ac:dyDescent="0.2">
      <c r="A496" s="19" t="s">
        <v>250</v>
      </c>
      <c r="B496" s="29" t="s">
        <v>0</v>
      </c>
      <c r="C496" s="29" t="s">
        <v>0</v>
      </c>
      <c r="D496" s="29" t="s">
        <v>0</v>
      </c>
      <c r="E496" s="29" t="s">
        <v>0</v>
      </c>
      <c r="F496" s="29" t="s">
        <v>0</v>
      </c>
      <c r="G496" s="29" t="s">
        <v>0</v>
      </c>
      <c r="H496" s="29" t="s">
        <v>0</v>
      </c>
      <c r="I496" s="29" t="s">
        <v>0</v>
      </c>
      <c r="J496" s="29" t="s">
        <v>0</v>
      </c>
      <c r="K496" s="29" t="s">
        <v>0</v>
      </c>
      <c r="L496" s="29" t="s">
        <v>0</v>
      </c>
      <c r="M496" s="22">
        <f t="shared" si="176"/>
        <v>0</v>
      </c>
      <c r="N496" s="22">
        <f t="shared" ref="N496:O496" si="178">N497</f>
        <v>1710000</v>
      </c>
      <c r="O496" s="22">
        <f t="shared" si="178"/>
        <v>0</v>
      </c>
    </row>
    <row r="497" spans="1:18" s="59" customFormat="1" ht="78.75" x14ac:dyDescent="0.2">
      <c r="A497" s="26" t="s">
        <v>249</v>
      </c>
      <c r="B497" s="35" t="s">
        <v>157</v>
      </c>
      <c r="C497" s="35" t="s">
        <v>18</v>
      </c>
      <c r="D497" s="35" t="s">
        <v>27</v>
      </c>
      <c r="E497" s="35" t="s">
        <v>36</v>
      </c>
      <c r="F497" s="35" t="s">
        <v>71</v>
      </c>
      <c r="G497" s="35" t="s">
        <v>32</v>
      </c>
      <c r="H497" s="35" t="s">
        <v>231</v>
      </c>
      <c r="I497" s="35" t="s">
        <v>224</v>
      </c>
      <c r="J497" s="18" t="s">
        <v>248</v>
      </c>
      <c r="K497" s="17">
        <v>125</v>
      </c>
      <c r="L497" s="18" t="s">
        <v>64</v>
      </c>
      <c r="M497" s="36">
        <v>0</v>
      </c>
      <c r="N497" s="36">
        <v>1710000</v>
      </c>
      <c r="O497" s="36">
        <v>0</v>
      </c>
    </row>
    <row r="498" spans="1:18" ht="78.75" x14ac:dyDescent="0.2">
      <c r="A498" s="19" t="s">
        <v>245</v>
      </c>
      <c r="B498" s="20" t="s">
        <v>238</v>
      </c>
      <c r="C498" s="20" t="s">
        <v>0</v>
      </c>
      <c r="D498" s="20" t="s">
        <v>0</v>
      </c>
      <c r="E498" s="20" t="s">
        <v>0</v>
      </c>
      <c r="F498" s="20" t="s">
        <v>0</v>
      </c>
      <c r="G498" s="20" t="s">
        <v>0</v>
      </c>
      <c r="H498" s="21" t="s">
        <v>0</v>
      </c>
      <c r="I498" s="21" t="s">
        <v>0</v>
      </c>
      <c r="J498" s="21" t="s">
        <v>0</v>
      </c>
      <c r="K498" s="21" t="s">
        <v>0</v>
      </c>
      <c r="L498" s="21" t="s">
        <v>0</v>
      </c>
      <c r="M498" s="22">
        <f>M499</f>
        <v>974171952.94000006</v>
      </c>
      <c r="N498" s="22">
        <f t="shared" ref="N498:O502" si="179">N499</f>
        <v>362548510.63999999</v>
      </c>
      <c r="O498" s="22">
        <f t="shared" si="179"/>
        <v>658625641.64999998</v>
      </c>
    </row>
    <row r="499" spans="1:18" ht="31.5" x14ac:dyDescent="0.2">
      <c r="A499" s="19" t="s">
        <v>206</v>
      </c>
      <c r="B499" s="20" t="s">
        <v>238</v>
      </c>
      <c r="C499" s="20" t="s">
        <v>15</v>
      </c>
      <c r="D499" s="20" t="s">
        <v>0</v>
      </c>
      <c r="E499" s="20" t="s">
        <v>0</v>
      </c>
      <c r="F499" s="20" t="s">
        <v>0</v>
      </c>
      <c r="G499" s="20" t="s">
        <v>0</v>
      </c>
      <c r="H499" s="21" t="s">
        <v>0</v>
      </c>
      <c r="I499" s="21" t="s">
        <v>0</v>
      </c>
      <c r="J499" s="21" t="s">
        <v>0</v>
      </c>
      <c r="K499" s="21" t="s">
        <v>0</v>
      </c>
      <c r="L499" s="21" t="s">
        <v>0</v>
      </c>
      <c r="M499" s="22">
        <f>M500</f>
        <v>974171952.94000006</v>
      </c>
      <c r="N499" s="22">
        <f t="shared" si="179"/>
        <v>362548510.63999999</v>
      </c>
      <c r="O499" s="22">
        <f t="shared" si="179"/>
        <v>658625641.64999998</v>
      </c>
    </row>
    <row r="500" spans="1:18" ht="31.5" x14ac:dyDescent="0.2">
      <c r="A500" s="19" t="s">
        <v>244</v>
      </c>
      <c r="B500" s="20" t="s">
        <v>238</v>
      </c>
      <c r="C500" s="20" t="s">
        <v>15</v>
      </c>
      <c r="D500" s="20" t="s">
        <v>237</v>
      </c>
      <c r="E500" s="20" t="s">
        <v>0</v>
      </c>
      <c r="F500" s="20" t="s">
        <v>0</v>
      </c>
      <c r="G500" s="20" t="s">
        <v>0</v>
      </c>
      <c r="H500" s="21" t="s">
        <v>0</v>
      </c>
      <c r="I500" s="21" t="s">
        <v>0</v>
      </c>
      <c r="J500" s="21" t="s">
        <v>0</v>
      </c>
      <c r="K500" s="21" t="s">
        <v>0</v>
      </c>
      <c r="L500" s="21" t="s">
        <v>0</v>
      </c>
      <c r="M500" s="22">
        <f>M501</f>
        <v>974171952.94000006</v>
      </c>
      <c r="N500" s="22">
        <f t="shared" si="179"/>
        <v>362548510.63999999</v>
      </c>
      <c r="O500" s="22">
        <f t="shared" si="179"/>
        <v>658625641.64999998</v>
      </c>
    </row>
    <row r="501" spans="1:18" ht="31.5" x14ac:dyDescent="0.2">
      <c r="A501" s="19" t="s">
        <v>35</v>
      </c>
      <c r="B501" s="20" t="s">
        <v>238</v>
      </c>
      <c r="C501" s="20" t="s">
        <v>15</v>
      </c>
      <c r="D501" s="20" t="s">
        <v>237</v>
      </c>
      <c r="E501" s="20" t="s">
        <v>36</v>
      </c>
      <c r="F501" s="20" t="s">
        <v>0</v>
      </c>
      <c r="G501" s="20" t="s">
        <v>0</v>
      </c>
      <c r="H501" s="21" t="s">
        <v>0</v>
      </c>
      <c r="I501" s="21" t="s">
        <v>0</v>
      </c>
      <c r="J501" s="21" t="s">
        <v>0</v>
      </c>
      <c r="K501" s="21" t="s">
        <v>0</v>
      </c>
      <c r="L501" s="21" t="s">
        <v>0</v>
      </c>
      <c r="M501" s="22">
        <f>M502</f>
        <v>974171952.94000006</v>
      </c>
      <c r="N501" s="22">
        <f t="shared" si="179"/>
        <v>362548510.63999999</v>
      </c>
      <c r="O501" s="22">
        <f t="shared" si="179"/>
        <v>658625641.64999998</v>
      </c>
    </row>
    <row r="502" spans="1:18" ht="15.75" x14ac:dyDescent="0.2">
      <c r="A502" s="24" t="s">
        <v>152</v>
      </c>
      <c r="B502" s="20" t="s">
        <v>238</v>
      </c>
      <c r="C502" s="20" t="s">
        <v>15</v>
      </c>
      <c r="D502" s="20" t="s">
        <v>237</v>
      </c>
      <c r="E502" s="20" t="s">
        <v>36</v>
      </c>
      <c r="F502" s="20" t="s">
        <v>51</v>
      </c>
      <c r="G502" s="20" t="s">
        <v>0</v>
      </c>
      <c r="H502" s="20" t="s">
        <v>0</v>
      </c>
      <c r="I502" s="20" t="s">
        <v>0</v>
      </c>
      <c r="J502" s="20" t="s">
        <v>0</v>
      </c>
      <c r="K502" s="20" t="s">
        <v>0</v>
      </c>
      <c r="L502" s="20" t="s">
        <v>0</v>
      </c>
      <c r="M502" s="22">
        <f>M503</f>
        <v>974171952.94000006</v>
      </c>
      <c r="N502" s="22">
        <f t="shared" si="179"/>
        <v>362548510.63999999</v>
      </c>
      <c r="O502" s="22">
        <f t="shared" si="179"/>
        <v>658625641.64999998</v>
      </c>
    </row>
    <row r="503" spans="1:18" ht="15.75" x14ac:dyDescent="0.2">
      <c r="A503" s="24" t="s">
        <v>153</v>
      </c>
      <c r="B503" s="20" t="s">
        <v>238</v>
      </c>
      <c r="C503" s="20" t="s">
        <v>15</v>
      </c>
      <c r="D503" s="20" t="s">
        <v>237</v>
      </c>
      <c r="E503" s="20" t="s">
        <v>36</v>
      </c>
      <c r="F503" s="20" t="s">
        <v>51</v>
      </c>
      <c r="G503" s="20" t="s">
        <v>32</v>
      </c>
      <c r="H503" s="20" t="s">
        <v>0</v>
      </c>
      <c r="I503" s="20" t="s">
        <v>0</v>
      </c>
      <c r="J503" s="20" t="s">
        <v>0</v>
      </c>
      <c r="K503" s="20" t="s">
        <v>0</v>
      </c>
      <c r="L503" s="20" t="s">
        <v>0</v>
      </c>
      <c r="M503" s="22">
        <f>M504+M508+M513</f>
        <v>974171952.94000006</v>
      </c>
      <c r="N503" s="22">
        <f t="shared" ref="N503:O503" si="180">N504+N508+N513</f>
        <v>362548510.63999999</v>
      </c>
      <c r="O503" s="22">
        <f t="shared" si="180"/>
        <v>658625641.64999998</v>
      </c>
    </row>
    <row r="504" spans="1:18" ht="47.25" x14ac:dyDescent="0.2">
      <c r="A504" s="19" t="s">
        <v>234</v>
      </c>
      <c r="B504" s="20" t="s">
        <v>238</v>
      </c>
      <c r="C504" s="20" t="s">
        <v>15</v>
      </c>
      <c r="D504" s="20" t="s">
        <v>237</v>
      </c>
      <c r="E504" s="20" t="s">
        <v>36</v>
      </c>
      <c r="F504" s="20" t="s">
        <v>51</v>
      </c>
      <c r="G504" s="20" t="s">
        <v>32</v>
      </c>
      <c r="H504" s="20" t="s">
        <v>231</v>
      </c>
      <c r="I504" s="21" t="s">
        <v>0</v>
      </c>
      <c r="J504" s="21" t="s">
        <v>0</v>
      </c>
      <c r="K504" s="21" t="s">
        <v>0</v>
      </c>
      <c r="L504" s="21" t="s">
        <v>0</v>
      </c>
      <c r="M504" s="22">
        <f>M505</f>
        <v>0</v>
      </c>
      <c r="N504" s="22">
        <f t="shared" ref="N504:O505" si="181">N505</f>
        <v>0</v>
      </c>
      <c r="O504" s="22">
        <f t="shared" si="181"/>
        <v>91377450.159999996</v>
      </c>
    </row>
    <row r="505" spans="1:18" ht="63" x14ac:dyDescent="0.2">
      <c r="A505" s="19" t="s">
        <v>225</v>
      </c>
      <c r="B505" s="20" t="s">
        <v>238</v>
      </c>
      <c r="C505" s="20" t="s">
        <v>15</v>
      </c>
      <c r="D505" s="20" t="s">
        <v>237</v>
      </c>
      <c r="E505" s="20" t="s">
        <v>36</v>
      </c>
      <c r="F505" s="20" t="s">
        <v>51</v>
      </c>
      <c r="G505" s="20" t="s">
        <v>32</v>
      </c>
      <c r="H505" s="20" t="s">
        <v>231</v>
      </c>
      <c r="I505" s="20" t="s">
        <v>224</v>
      </c>
      <c r="J505" s="20" t="s">
        <v>0</v>
      </c>
      <c r="K505" s="20" t="s">
        <v>0</v>
      </c>
      <c r="L505" s="20" t="s">
        <v>0</v>
      </c>
      <c r="M505" s="22">
        <f>M506</f>
        <v>0</v>
      </c>
      <c r="N505" s="22">
        <f t="shared" si="181"/>
        <v>0</v>
      </c>
      <c r="O505" s="22">
        <f t="shared" si="181"/>
        <v>91377450.159999996</v>
      </c>
    </row>
    <row r="506" spans="1:18" ht="15.75" x14ac:dyDescent="0.2">
      <c r="A506" s="19" t="s">
        <v>243</v>
      </c>
      <c r="B506" s="29" t="s">
        <v>0</v>
      </c>
      <c r="C506" s="29" t="s">
        <v>0</v>
      </c>
      <c r="D506" s="29" t="s">
        <v>0</v>
      </c>
      <c r="E506" s="29" t="s">
        <v>0</v>
      </c>
      <c r="F506" s="29" t="s">
        <v>0</v>
      </c>
      <c r="G506" s="29" t="s">
        <v>0</v>
      </c>
      <c r="H506" s="29" t="s">
        <v>0</v>
      </c>
      <c r="I506" s="29" t="s">
        <v>0</v>
      </c>
      <c r="J506" s="29" t="s">
        <v>0</v>
      </c>
      <c r="K506" s="29" t="s">
        <v>0</v>
      </c>
      <c r="L506" s="29" t="s">
        <v>0</v>
      </c>
      <c r="M506" s="22">
        <f>M507</f>
        <v>0</v>
      </c>
      <c r="N506" s="22">
        <f t="shared" ref="N506:O506" si="182">N507</f>
        <v>0</v>
      </c>
      <c r="O506" s="22">
        <f t="shared" si="182"/>
        <v>91377450.159999996</v>
      </c>
    </row>
    <row r="507" spans="1:18" s="59" customFormat="1" ht="93.75" customHeight="1" x14ac:dyDescent="0.2">
      <c r="A507" s="28" t="s">
        <v>242</v>
      </c>
      <c r="B507" s="35" t="s">
        <v>238</v>
      </c>
      <c r="C507" s="35" t="s">
        <v>15</v>
      </c>
      <c r="D507" s="35" t="s">
        <v>237</v>
      </c>
      <c r="E507" s="35" t="s">
        <v>36</v>
      </c>
      <c r="F507" s="35" t="s">
        <v>51</v>
      </c>
      <c r="G507" s="35" t="s">
        <v>32</v>
      </c>
      <c r="H507" s="35" t="s">
        <v>231</v>
      </c>
      <c r="I507" s="35" t="s">
        <v>224</v>
      </c>
      <c r="J507" s="18" t="s">
        <v>235</v>
      </c>
      <c r="K507" s="17">
        <v>500</v>
      </c>
      <c r="L507" s="18" t="s">
        <v>93</v>
      </c>
      <c r="M507" s="36">
        <v>0</v>
      </c>
      <c r="N507" s="36">
        <v>0</v>
      </c>
      <c r="O507" s="36">
        <v>91377450.159999996</v>
      </c>
    </row>
    <row r="508" spans="1:18" ht="31.5" x14ac:dyDescent="0.2">
      <c r="A508" s="19" t="s">
        <v>241</v>
      </c>
      <c r="B508" s="20" t="s">
        <v>238</v>
      </c>
      <c r="C508" s="20" t="s">
        <v>15</v>
      </c>
      <c r="D508" s="20" t="s">
        <v>237</v>
      </c>
      <c r="E508" s="20" t="s">
        <v>36</v>
      </c>
      <c r="F508" s="20" t="s">
        <v>51</v>
      </c>
      <c r="G508" s="20" t="s">
        <v>32</v>
      </c>
      <c r="H508" s="20" t="s">
        <v>236</v>
      </c>
      <c r="I508" s="21" t="s">
        <v>0</v>
      </c>
      <c r="J508" s="21" t="s">
        <v>0</v>
      </c>
      <c r="K508" s="21" t="s">
        <v>0</v>
      </c>
      <c r="L508" s="21" t="s">
        <v>0</v>
      </c>
      <c r="M508" s="22">
        <f>M509</f>
        <v>789450782.73000002</v>
      </c>
      <c r="N508" s="22">
        <f t="shared" ref="N508:O509" si="183">N509</f>
        <v>362548510.63999999</v>
      </c>
      <c r="O508" s="22">
        <f t="shared" si="183"/>
        <v>567248191.49000001</v>
      </c>
    </row>
    <row r="509" spans="1:18" ht="63" x14ac:dyDescent="0.2">
      <c r="A509" s="19" t="s">
        <v>225</v>
      </c>
      <c r="B509" s="20" t="s">
        <v>238</v>
      </c>
      <c r="C509" s="20" t="s">
        <v>15</v>
      </c>
      <c r="D509" s="20" t="s">
        <v>237</v>
      </c>
      <c r="E509" s="20" t="s">
        <v>36</v>
      </c>
      <c r="F509" s="20" t="s">
        <v>51</v>
      </c>
      <c r="G509" s="20" t="s">
        <v>32</v>
      </c>
      <c r="H509" s="20" t="s">
        <v>236</v>
      </c>
      <c r="I509" s="20" t="s">
        <v>224</v>
      </c>
      <c r="J509" s="20" t="s">
        <v>0</v>
      </c>
      <c r="K509" s="20" t="s">
        <v>0</v>
      </c>
      <c r="L509" s="20" t="s">
        <v>0</v>
      </c>
      <c r="M509" s="22">
        <f>M510</f>
        <v>789450782.73000002</v>
      </c>
      <c r="N509" s="22">
        <f t="shared" si="183"/>
        <v>362548510.63999999</v>
      </c>
      <c r="O509" s="22">
        <f t="shared" si="183"/>
        <v>567248191.49000001</v>
      </c>
    </row>
    <row r="510" spans="1:18" ht="15.75" x14ac:dyDescent="0.2">
      <c r="A510" s="19" t="s">
        <v>233</v>
      </c>
      <c r="B510" s="29" t="s">
        <v>0</v>
      </c>
      <c r="C510" s="29" t="s">
        <v>0</v>
      </c>
      <c r="D510" s="29" t="s">
        <v>0</v>
      </c>
      <c r="E510" s="29" t="s">
        <v>0</v>
      </c>
      <c r="F510" s="29" t="s">
        <v>0</v>
      </c>
      <c r="G510" s="29" t="s">
        <v>0</v>
      </c>
      <c r="H510" s="29" t="s">
        <v>0</v>
      </c>
      <c r="I510" s="29" t="s">
        <v>0</v>
      </c>
      <c r="J510" s="29" t="s">
        <v>0</v>
      </c>
      <c r="K510" s="29" t="s">
        <v>0</v>
      </c>
      <c r="L510" s="29" t="s">
        <v>0</v>
      </c>
      <c r="M510" s="22">
        <f>M511+M512</f>
        <v>789450782.73000002</v>
      </c>
      <c r="N510" s="22">
        <f t="shared" ref="N510:O510" si="184">N511+N512</f>
        <v>362548510.63999999</v>
      </c>
      <c r="O510" s="22">
        <f t="shared" si="184"/>
        <v>567248191.49000001</v>
      </c>
    </row>
    <row r="511" spans="1:18" s="59" customFormat="1" ht="51.75" customHeight="1" x14ac:dyDescent="0.2">
      <c r="A511" s="26" t="s">
        <v>240</v>
      </c>
      <c r="B511" s="35" t="s">
        <v>238</v>
      </c>
      <c r="C511" s="35" t="s">
        <v>15</v>
      </c>
      <c r="D511" s="35" t="s">
        <v>237</v>
      </c>
      <c r="E511" s="35" t="s">
        <v>36</v>
      </c>
      <c r="F511" s="35" t="s">
        <v>51</v>
      </c>
      <c r="G511" s="35" t="s">
        <v>32</v>
      </c>
      <c r="H511" s="35" t="s">
        <v>236</v>
      </c>
      <c r="I511" s="35" t="s">
        <v>224</v>
      </c>
      <c r="J511" s="18" t="s">
        <v>235</v>
      </c>
      <c r="K511" s="17">
        <v>1225</v>
      </c>
      <c r="L511" s="18" t="s">
        <v>49</v>
      </c>
      <c r="M511" s="121">
        <f>563730782.73+225720000</f>
        <v>789450782.73000002</v>
      </c>
      <c r="N511" s="36">
        <v>0</v>
      </c>
      <c r="O511" s="36">
        <v>0</v>
      </c>
      <c r="P511" s="92">
        <v>80362021.280000001</v>
      </c>
      <c r="Q511" s="92"/>
      <c r="R511" s="92"/>
    </row>
    <row r="512" spans="1:18" s="23" customFormat="1" ht="48.75" customHeight="1" x14ac:dyDescent="0.2">
      <c r="A512" s="26" t="s">
        <v>239</v>
      </c>
      <c r="B512" s="35" t="s">
        <v>238</v>
      </c>
      <c r="C512" s="35" t="s">
        <v>15</v>
      </c>
      <c r="D512" s="35" t="s">
        <v>237</v>
      </c>
      <c r="E512" s="35" t="s">
        <v>36</v>
      </c>
      <c r="F512" s="35" t="s">
        <v>51</v>
      </c>
      <c r="G512" s="35" t="s">
        <v>32</v>
      </c>
      <c r="H512" s="35" t="s">
        <v>236</v>
      </c>
      <c r="I512" s="35" t="s">
        <v>224</v>
      </c>
      <c r="J512" s="18" t="s">
        <v>235</v>
      </c>
      <c r="K512" s="17">
        <v>1225</v>
      </c>
      <c r="L512" s="18" t="s">
        <v>93</v>
      </c>
      <c r="M512" s="36">
        <f>26868630.1-26868630.1</f>
        <v>0</v>
      </c>
      <c r="N512" s="121">
        <f>26868630.1+362548510.64-26868630.1</f>
        <v>362548510.63999999</v>
      </c>
      <c r="O512" s="121">
        <f>13434315.05+567248191.49-13434315.05</f>
        <v>567248191.49000001</v>
      </c>
      <c r="P512" s="93"/>
      <c r="Q512" s="93"/>
      <c r="R512" s="93"/>
    </row>
    <row r="513" spans="1:18" s="23" customFormat="1" ht="78.75" x14ac:dyDescent="0.2">
      <c r="A513" s="39" t="s">
        <v>656</v>
      </c>
      <c r="B513" s="81" t="s">
        <v>238</v>
      </c>
      <c r="C513" s="81" t="s">
        <v>15</v>
      </c>
      <c r="D513" s="81" t="s">
        <v>237</v>
      </c>
      <c r="E513" s="81" t="s">
        <v>36</v>
      </c>
      <c r="F513" s="81" t="s">
        <v>51</v>
      </c>
      <c r="G513" s="81" t="s">
        <v>32</v>
      </c>
      <c r="H513" s="81" t="s">
        <v>657</v>
      </c>
      <c r="I513" s="118" t="s">
        <v>0</v>
      </c>
      <c r="J513" s="118" t="s">
        <v>0</v>
      </c>
      <c r="K513" s="118" t="s">
        <v>0</v>
      </c>
      <c r="L513" s="118" t="s">
        <v>0</v>
      </c>
      <c r="M513" s="82">
        <f>M514</f>
        <v>184721170.21000001</v>
      </c>
      <c r="N513" s="82">
        <f t="shared" ref="N513:O515" si="185">N514</f>
        <v>0</v>
      </c>
      <c r="O513" s="82">
        <f t="shared" si="185"/>
        <v>0</v>
      </c>
      <c r="P513" s="93"/>
      <c r="Q513" s="93"/>
      <c r="R513" s="93"/>
    </row>
    <row r="514" spans="1:18" s="23" customFormat="1" ht="63" x14ac:dyDescent="0.2">
      <c r="A514" s="39" t="s">
        <v>225</v>
      </c>
      <c r="B514" s="81" t="s">
        <v>238</v>
      </c>
      <c r="C514" s="81" t="s">
        <v>15</v>
      </c>
      <c r="D514" s="81" t="s">
        <v>237</v>
      </c>
      <c r="E514" s="81" t="s">
        <v>36</v>
      </c>
      <c r="F514" s="81" t="s">
        <v>51</v>
      </c>
      <c r="G514" s="81" t="s">
        <v>32</v>
      </c>
      <c r="H514" s="81" t="s">
        <v>657</v>
      </c>
      <c r="I514" s="81" t="s">
        <v>224</v>
      </c>
      <c r="J514" s="81" t="s">
        <v>0</v>
      </c>
      <c r="K514" s="81" t="s">
        <v>0</v>
      </c>
      <c r="L514" s="81" t="s">
        <v>0</v>
      </c>
      <c r="M514" s="82">
        <f>M515</f>
        <v>184721170.21000001</v>
      </c>
      <c r="N514" s="82">
        <f t="shared" si="185"/>
        <v>0</v>
      </c>
      <c r="O514" s="82">
        <f t="shared" si="185"/>
        <v>0</v>
      </c>
      <c r="P514" s="93"/>
      <c r="Q514" s="93"/>
      <c r="R514" s="93"/>
    </row>
    <row r="515" spans="1:18" s="23" customFormat="1" ht="15.75" x14ac:dyDescent="0.2">
      <c r="A515" s="39" t="s">
        <v>233</v>
      </c>
      <c r="B515" s="29" t="s">
        <v>0</v>
      </c>
      <c r="C515" s="29" t="s">
        <v>0</v>
      </c>
      <c r="D515" s="29" t="s">
        <v>0</v>
      </c>
      <c r="E515" s="29" t="s">
        <v>0</v>
      </c>
      <c r="F515" s="29" t="s">
        <v>0</v>
      </c>
      <c r="G515" s="29" t="s">
        <v>0</v>
      </c>
      <c r="H515" s="29" t="s">
        <v>0</v>
      </c>
      <c r="I515" s="29" t="s">
        <v>0</v>
      </c>
      <c r="J515" s="29" t="s">
        <v>0</v>
      </c>
      <c r="K515" s="29" t="s">
        <v>0</v>
      </c>
      <c r="L515" s="29" t="s">
        <v>0</v>
      </c>
      <c r="M515" s="82">
        <f>M516</f>
        <v>184721170.21000001</v>
      </c>
      <c r="N515" s="82">
        <f t="shared" si="185"/>
        <v>0</v>
      </c>
      <c r="O515" s="82">
        <f t="shared" si="185"/>
        <v>0</v>
      </c>
      <c r="P515" s="93"/>
      <c r="Q515" s="93"/>
      <c r="R515" s="93"/>
    </row>
    <row r="516" spans="1:18" s="23" customFormat="1" ht="31.5" x14ac:dyDescent="0.2">
      <c r="A516" s="26" t="s">
        <v>240</v>
      </c>
      <c r="B516" s="83" t="s">
        <v>238</v>
      </c>
      <c r="C516" s="83" t="s">
        <v>15</v>
      </c>
      <c r="D516" s="83" t="s">
        <v>237</v>
      </c>
      <c r="E516" s="83" t="s">
        <v>36</v>
      </c>
      <c r="F516" s="83" t="s">
        <v>51</v>
      </c>
      <c r="G516" s="83" t="s">
        <v>32</v>
      </c>
      <c r="H516" s="83" t="s">
        <v>657</v>
      </c>
      <c r="I516" s="83" t="s">
        <v>224</v>
      </c>
      <c r="J516" s="18" t="s">
        <v>235</v>
      </c>
      <c r="K516" s="17">
        <v>1225</v>
      </c>
      <c r="L516" s="18" t="s">
        <v>49</v>
      </c>
      <c r="M516" s="84">
        <f>173637900+11083270.21</f>
        <v>184721170.21000001</v>
      </c>
      <c r="N516" s="84">
        <v>0</v>
      </c>
      <c r="O516" s="84">
        <v>0</v>
      </c>
      <c r="P516" s="93"/>
      <c r="Q516" s="93"/>
      <c r="R516" s="93"/>
    </row>
    <row r="517" spans="1:18" ht="31.5" x14ac:dyDescent="0.2">
      <c r="A517" s="19" t="s">
        <v>177</v>
      </c>
      <c r="B517" s="20" t="s">
        <v>178</v>
      </c>
      <c r="C517" s="20" t="s">
        <v>0</v>
      </c>
      <c r="D517" s="20" t="s">
        <v>0</v>
      </c>
      <c r="E517" s="20" t="s">
        <v>0</v>
      </c>
      <c r="F517" s="20" t="s">
        <v>0</v>
      </c>
      <c r="G517" s="20" t="s">
        <v>0</v>
      </c>
      <c r="H517" s="21" t="s">
        <v>0</v>
      </c>
      <c r="I517" s="21" t="s">
        <v>0</v>
      </c>
      <c r="J517" s="21" t="s">
        <v>0</v>
      </c>
      <c r="K517" s="21" t="s">
        <v>0</v>
      </c>
      <c r="L517" s="21" t="s">
        <v>0</v>
      </c>
      <c r="M517" s="22">
        <f>M518+M537</f>
        <v>204876899.40000001</v>
      </c>
      <c r="N517" s="22">
        <f t="shared" ref="N517:O517" si="186">N518+N537</f>
        <v>255000000</v>
      </c>
      <c r="O517" s="22">
        <f t="shared" si="186"/>
        <v>97239797.980000004</v>
      </c>
    </row>
    <row r="518" spans="1:18" ht="31.5" x14ac:dyDescent="0.2">
      <c r="A518" s="19" t="s">
        <v>206</v>
      </c>
      <c r="B518" s="20" t="s">
        <v>178</v>
      </c>
      <c r="C518" s="20" t="s">
        <v>15</v>
      </c>
      <c r="D518" s="20" t="s">
        <v>0</v>
      </c>
      <c r="E518" s="20" t="s">
        <v>0</v>
      </c>
      <c r="F518" s="20" t="s">
        <v>0</v>
      </c>
      <c r="G518" s="20" t="s">
        <v>0</v>
      </c>
      <c r="H518" s="21" t="s">
        <v>0</v>
      </c>
      <c r="I518" s="21" t="s">
        <v>0</v>
      </c>
      <c r="J518" s="21" t="s">
        <v>0</v>
      </c>
      <c r="K518" s="21" t="s">
        <v>0</v>
      </c>
      <c r="L518" s="21" t="s">
        <v>0</v>
      </c>
      <c r="M518" s="22">
        <f>M519</f>
        <v>137806644.46000001</v>
      </c>
      <c r="N518" s="22">
        <f t="shared" ref="N518:O521" si="187">N519</f>
        <v>255000000</v>
      </c>
      <c r="O518" s="22">
        <f t="shared" si="187"/>
        <v>97239797.980000004</v>
      </c>
    </row>
    <row r="519" spans="1:18" ht="31.5" x14ac:dyDescent="0.2">
      <c r="A519" s="19" t="s">
        <v>179</v>
      </c>
      <c r="B519" s="20" t="s">
        <v>178</v>
      </c>
      <c r="C519" s="20" t="s">
        <v>15</v>
      </c>
      <c r="D519" s="20" t="s">
        <v>180</v>
      </c>
      <c r="E519" s="20" t="s">
        <v>0</v>
      </c>
      <c r="F519" s="20" t="s">
        <v>0</v>
      </c>
      <c r="G519" s="20" t="s">
        <v>0</v>
      </c>
      <c r="H519" s="21" t="s">
        <v>0</v>
      </c>
      <c r="I519" s="21" t="s">
        <v>0</v>
      </c>
      <c r="J519" s="21" t="s">
        <v>0</v>
      </c>
      <c r="K519" s="21" t="s">
        <v>0</v>
      </c>
      <c r="L519" s="21" t="s">
        <v>0</v>
      </c>
      <c r="M519" s="22">
        <f>M520</f>
        <v>137806644.46000001</v>
      </c>
      <c r="N519" s="22">
        <f t="shared" si="187"/>
        <v>255000000</v>
      </c>
      <c r="O519" s="22">
        <f t="shared" si="187"/>
        <v>97239797.980000004</v>
      </c>
    </row>
    <row r="520" spans="1:18" ht="31.5" x14ac:dyDescent="0.2">
      <c r="A520" s="19" t="s">
        <v>35</v>
      </c>
      <c r="B520" s="20" t="s">
        <v>178</v>
      </c>
      <c r="C520" s="20" t="s">
        <v>15</v>
      </c>
      <c r="D520" s="20" t="s">
        <v>180</v>
      </c>
      <c r="E520" s="20" t="s">
        <v>36</v>
      </c>
      <c r="F520" s="20" t="s">
        <v>0</v>
      </c>
      <c r="G520" s="20" t="s">
        <v>0</v>
      </c>
      <c r="H520" s="21" t="s">
        <v>0</v>
      </c>
      <c r="I520" s="21" t="s">
        <v>0</v>
      </c>
      <c r="J520" s="21" t="s">
        <v>0</v>
      </c>
      <c r="K520" s="21" t="s">
        <v>0</v>
      </c>
      <c r="L520" s="21" t="s">
        <v>0</v>
      </c>
      <c r="M520" s="22">
        <f>M521</f>
        <v>137806644.46000001</v>
      </c>
      <c r="N520" s="22">
        <f t="shared" si="187"/>
        <v>255000000</v>
      </c>
      <c r="O520" s="22">
        <f t="shared" si="187"/>
        <v>97239797.980000004</v>
      </c>
    </row>
    <row r="521" spans="1:18" ht="15.75" x14ac:dyDescent="0.2">
      <c r="A521" s="24" t="s">
        <v>181</v>
      </c>
      <c r="B521" s="20" t="s">
        <v>178</v>
      </c>
      <c r="C521" s="20" t="s">
        <v>15</v>
      </c>
      <c r="D521" s="20" t="s">
        <v>180</v>
      </c>
      <c r="E521" s="20" t="s">
        <v>36</v>
      </c>
      <c r="F521" s="20" t="s">
        <v>24</v>
      </c>
      <c r="G521" s="20" t="s">
        <v>0</v>
      </c>
      <c r="H521" s="20" t="s">
        <v>0</v>
      </c>
      <c r="I521" s="20" t="s">
        <v>0</v>
      </c>
      <c r="J521" s="20" t="s">
        <v>0</v>
      </c>
      <c r="K521" s="20" t="s">
        <v>0</v>
      </c>
      <c r="L521" s="20" t="s">
        <v>0</v>
      </c>
      <c r="M521" s="22">
        <f>M522</f>
        <v>137806644.46000001</v>
      </c>
      <c r="N521" s="22">
        <f t="shared" si="187"/>
        <v>255000000</v>
      </c>
      <c r="O521" s="22">
        <f t="shared" si="187"/>
        <v>97239797.980000004</v>
      </c>
    </row>
    <row r="522" spans="1:18" ht="15.75" x14ac:dyDescent="0.2">
      <c r="A522" s="24" t="s">
        <v>182</v>
      </c>
      <c r="B522" s="20" t="s">
        <v>178</v>
      </c>
      <c r="C522" s="20" t="s">
        <v>15</v>
      </c>
      <c r="D522" s="20" t="s">
        <v>180</v>
      </c>
      <c r="E522" s="20" t="s">
        <v>36</v>
      </c>
      <c r="F522" s="20" t="s">
        <v>24</v>
      </c>
      <c r="G522" s="20" t="s">
        <v>32</v>
      </c>
      <c r="H522" s="20" t="s">
        <v>0</v>
      </c>
      <c r="I522" s="20" t="s">
        <v>0</v>
      </c>
      <c r="J522" s="20" t="s">
        <v>0</v>
      </c>
      <c r="K522" s="20" t="s">
        <v>0</v>
      </c>
      <c r="L522" s="20" t="s">
        <v>0</v>
      </c>
      <c r="M522" s="22">
        <f>M523+M529</f>
        <v>137806644.46000001</v>
      </c>
      <c r="N522" s="22">
        <f t="shared" ref="N522:O522" si="188">N523+N529</f>
        <v>255000000</v>
      </c>
      <c r="O522" s="22">
        <f t="shared" si="188"/>
        <v>97239797.980000004</v>
      </c>
    </row>
    <row r="523" spans="1:18" ht="47.25" x14ac:dyDescent="0.2">
      <c r="A523" s="19" t="s">
        <v>234</v>
      </c>
      <c r="B523" s="20" t="s">
        <v>178</v>
      </c>
      <c r="C523" s="20" t="s">
        <v>15</v>
      </c>
      <c r="D523" s="20" t="s">
        <v>180</v>
      </c>
      <c r="E523" s="20" t="s">
        <v>36</v>
      </c>
      <c r="F523" s="20" t="s">
        <v>24</v>
      </c>
      <c r="G523" s="20" t="s">
        <v>32</v>
      </c>
      <c r="H523" s="20" t="s">
        <v>231</v>
      </c>
      <c r="I523" s="21" t="s">
        <v>0</v>
      </c>
      <c r="J523" s="21" t="s">
        <v>0</v>
      </c>
      <c r="K523" s="21" t="s">
        <v>0</v>
      </c>
      <c r="L523" s="21" t="s">
        <v>0</v>
      </c>
      <c r="M523" s="22">
        <f>M524</f>
        <v>0</v>
      </c>
      <c r="N523" s="22">
        <f t="shared" ref="N523:O523" si="189">N524</f>
        <v>255000000</v>
      </c>
      <c r="O523" s="22">
        <f t="shared" si="189"/>
        <v>0</v>
      </c>
    </row>
    <row r="524" spans="1:18" ht="63" x14ac:dyDescent="0.2">
      <c r="A524" s="19" t="s">
        <v>225</v>
      </c>
      <c r="B524" s="20" t="s">
        <v>178</v>
      </c>
      <c r="C524" s="20" t="s">
        <v>15</v>
      </c>
      <c r="D524" s="20" t="s">
        <v>180</v>
      </c>
      <c r="E524" s="20" t="s">
        <v>36</v>
      </c>
      <c r="F524" s="20" t="s">
        <v>24</v>
      </c>
      <c r="G524" s="20" t="s">
        <v>32</v>
      </c>
      <c r="H524" s="20" t="s">
        <v>231</v>
      </c>
      <c r="I524" s="20" t="s">
        <v>224</v>
      </c>
      <c r="J524" s="20" t="s">
        <v>0</v>
      </c>
      <c r="K524" s="20" t="s">
        <v>0</v>
      </c>
      <c r="L524" s="20" t="s">
        <v>0</v>
      </c>
      <c r="M524" s="22">
        <f>M525+M527</f>
        <v>0</v>
      </c>
      <c r="N524" s="22">
        <f t="shared" ref="N524:O524" si="190">N525+N527</f>
        <v>255000000</v>
      </c>
      <c r="O524" s="22">
        <f t="shared" si="190"/>
        <v>0</v>
      </c>
    </row>
    <row r="525" spans="1:18" ht="15.75" x14ac:dyDescent="0.2">
      <c r="A525" s="19" t="s">
        <v>233</v>
      </c>
      <c r="B525" s="29" t="s">
        <v>0</v>
      </c>
      <c r="C525" s="29" t="s">
        <v>0</v>
      </c>
      <c r="D525" s="29" t="s">
        <v>0</v>
      </c>
      <c r="E525" s="29" t="s">
        <v>0</v>
      </c>
      <c r="F525" s="29" t="s">
        <v>0</v>
      </c>
      <c r="G525" s="29" t="s">
        <v>0</v>
      </c>
      <c r="H525" s="29" t="s">
        <v>0</v>
      </c>
      <c r="I525" s="29" t="s">
        <v>0</v>
      </c>
      <c r="J525" s="29" t="s">
        <v>0</v>
      </c>
      <c r="K525" s="29" t="s">
        <v>0</v>
      </c>
      <c r="L525" s="29" t="s">
        <v>0</v>
      </c>
      <c r="M525" s="22">
        <f>M526</f>
        <v>0</v>
      </c>
      <c r="N525" s="22">
        <f t="shared" ref="N525:O525" si="191">N526</f>
        <v>125000000</v>
      </c>
      <c r="O525" s="22">
        <f t="shared" si="191"/>
        <v>0</v>
      </c>
    </row>
    <row r="526" spans="1:18" s="59" customFormat="1" ht="54.75" customHeight="1" x14ac:dyDescent="0.2">
      <c r="A526" s="26" t="s">
        <v>555</v>
      </c>
      <c r="B526" s="35" t="s">
        <v>178</v>
      </c>
      <c r="C526" s="35" t="s">
        <v>15</v>
      </c>
      <c r="D526" s="35" t="s">
        <v>180</v>
      </c>
      <c r="E526" s="35" t="s">
        <v>36</v>
      </c>
      <c r="F526" s="35" t="s">
        <v>24</v>
      </c>
      <c r="G526" s="35" t="s">
        <v>32</v>
      </c>
      <c r="H526" s="35" t="s">
        <v>231</v>
      </c>
      <c r="I526" s="35" t="s">
        <v>224</v>
      </c>
      <c r="J526" s="12" t="s">
        <v>223</v>
      </c>
      <c r="K526" s="17">
        <v>120</v>
      </c>
      <c r="L526" s="18" t="s">
        <v>64</v>
      </c>
      <c r="M526" s="36">
        <v>0</v>
      </c>
      <c r="N526" s="36">
        <v>125000000</v>
      </c>
      <c r="O526" s="36">
        <v>0</v>
      </c>
    </row>
    <row r="527" spans="1:18" ht="15.75" x14ac:dyDescent="0.2">
      <c r="A527" s="19" t="s">
        <v>477</v>
      </c>
      <c r="B527" s="29" t="s">
        <v>0</v>
      </c>
      <c r="C527" s="29" t="s">
        <v>0</v>
      </c>
      <c r="D527" s="29" t="s">
        <v>0</v>
      </c>
      <c r="E527" s="29" t="s">
        <v>0</v>
      </c>
      <c r="F527" s="29" t="s">
        <v>0</v>
      </c>
      <c r="G527" s="29" t="s">
        <v>0</v>
      </c>
      <c r="H527" s="29" t="s">
        <v>0</v>
      </c>
      <c r="I527" s="29" t="s">
        <v>0</v>
      </c>
      <c r="J527" s="29" t="s">
        <v>0</v>
      </c>
      <c r="K527" s="29" t="s">
        <v>0</v>
      </c>
      <c r="L527" s="29" t="s">
        <v>0</v>
      </c>
      <c r="M527" s="22">
        <f>M528</f>
        <v>0</v>
      </c>
      <c r="N527" s="22">
        <f t="shared" ref="N527:O527" si="192">N528</f>
        <v>130000000</v>
      </c>
      <c r="O527" s="22">
        <f t="shared" si="192"/>
        <v>0</v>
      </c>
    </row>
    <row r="528" spans="1:18" s="59" customFormat="1" ht="47.25" x14ac:dyDescent="0.2">
      <c r="A528" s="26" t="s">
        <v>571</v>
      </c>
      <c r="B528" s="35" t="s">
        <v>178</v>
      </c>
      <c r="C528" s="35" t="s">
        <v>15</v>
      </c>
      <c r="D528" s="35" t="s">
        <v>180</v>
      </c>
      <c r="E528" s="35" t="s">
        <v>36</v>
      </c>
      <c r="F528" s="35" t="s">
        <v>24</v>
      </c>
      <c r="G528" s="35" t="s">
        <v>32</v>
      </c>
      <c r="H528" s="35" t="s">
        <v>231</v>
      </c>
      <c r="I528" s="35" t="s">
        <v>224</v>
      </c>
      <c r="J528" s="12" t="s">
        <v>223</v>
      </c>
      <c r="K528" s="17">
        <v>80</v>
      </c>
      <c r="L528" s="18" t="s">
        <v>64</v>
      </c>
      <c r="M528" s="36">
        <v>0</v>
      </c>
      <c r="N528" s="36">
        <v>130000000</v>
      </c>
      <c r="O528" s="36">
        <v>0</v>
      </c>
    </row>
    <row r="529" spans="1:15" ht="115.5" customHeight="1" x14ac:dyDescent="0.2">
      <c r="A529" s="19" t="s">
        <v>187</v>
      </c>
      <c r="B529" s="20" t="s">
        <v>178</v>
      </c>
      <c r="C529" s="20" t="s">
        <v>15</v>
      </c>
      <c r="D529" s="20" t="s">
        <v>180</v>
      </c>
      <c r="E529" s="20" t="s">
        <v>36</v>
      </c>
      <c r="F529" s="20" t="s">
        <v>24</v>
      </c>
      <c r="G529" s="20" t="s">
        <v>32</v>
      </c>
      <c r="H529" s="20" t="s">
        <v>188</v>
      </c>
      <c r="I529" s="21" t="s">
        <v>0</v>
      </c>
      <c r="J529" s="21" t="s">
        <v>0</v>
      </c>
      <c r="K529" s="21" t="s">
        <v>0</v>
      </c>
      <c r="L529" s="21" t="s">
        <v>0</v>
      </c>
      <c r="M529" s="22">
        <f>M530</f>
        <v>137806644.46000001</v>
      </c>
      <c r="N529" s="22">
        <f t="shared" ref="N529:O529" si="193">N530</f>
        <v>0</v>
      </c>
      <c r="O529" s="22">
        <f t="shared" si="193"/>
        <v>97239797.980000004</v>
      </c>
    </row>
    <row r="530" spans="1:15" ht="81.75" customHeight="1" x14ac:dyDescent="0.2">
      <c r="A530" s="19" t="s">
        <v>225</v>
      </c>
      <c r="B530" s="20" t="s">
        <v>178</v>
      </c>
      <c r="C530" s="20" t="s">
        <v>15</v>
      </c>
      <c r="D530" s="20" t="s">
        <v>180</v>
      </c>
      <c r="E530" s="20" t="s">
        <v>36</v>
      </c>
      <c r="F530" s="20" t="s">
        <v>24</v>
      </c>
      <c r="G530" s="20" t="s">
        <v>32</v>
      </c>
      <c r="H530" s="20" t="s">
        <v>188</v>
      </c>
      <c r="I530" s="20" t="s">
        <v>224</v>
      </c>
      <c r="J530" s="20" t="s">
        <v>0</v>
      </c>
      <c r="K530" s="20" t="s">
        <v>0</v>
      </c>
      <c r="L530" s="20" t="s">
        <v>0</v>
      </c>
      <c r="M530" s="22">
        <f>M531+M533+M535</f>
        <v>137806644.46000001</v>
      </c>
      <c r="N530" s="22">
        <f t="shared" ref="N530:O530" si="194">N531+N533+N535</f>
        <v>0</v>
      </c>
      <c r="O530" s="22">
        <f t="shared" si="194"/>
        <v>97239797.980000004</v>
      </c>
    </row>
    <row r="531" spans="1:15" ht="15.75" x14ac:dyDescent="0.2">
      <c r="A531" s="27" t="s">
        <v>289</v>
      </c>
      <c r="B531" s="20"/>
      <c r="C531" s="20"/>
      <c r="D531" s="20"/>
      <c r="E531" s="20"/>
      <c r="F531" s="20"/>
      <c r="G531" s="20"/>
      <c r="H531" s="20"/>
      <c r="I531" s="20"/>
      <c r="J531" s="43"/>
      <c r="K531" s="44"/>
      <c r="L531" s="43"/>
      <c r="M531" s="22">
        <f>M532</f>
        <v>28695979.620000001</v>
      </c>
      <c r="N531" s="22">
        <f t="shared" ref="N531" si="195">N532</f>
        <v>0</v>
      </c>
      <c r="O531" s="22">
        <f t="shared" ref="O531" si="196">O532</f>
        <v>0</v>
      </c>
    </row>
    <row r="532" spans="1:15" s="59" customFormat="1" ht="30.75" customHeight="1" x14ac:dyDescent="0.2">
      <c r="A532" s="28" t="s">
        <v>226</v>
      </c>
      <c r="B532" s="35" t="s">
        <v>178</v>
      </c>
      <c r="C532" s="35" t="s">
        <v>15</v>
      </c>
      <c r="D532" s="35" t="s">
        <v>180</v>
      </c>
      <c r="E532" s="35" t="s">
        <v>36</v>
      </c>
      <c r="F532" s="35" t="s">
        <v>24</v>
      </c>
      <c r="G532" s="35" t="s">
        <v>32</v>
      </c>
      <c r="H532" s="35" t="s">
        <v>188</v>
      </c>
      <c r="I532" s="35" t="s">
        <v>224</v>
      </c>
      <c r="J532" s="12" t="s">
        <v>223</v>
      </c>
      <c r="K532" s="17">
        <v>44</v>
      </c>
      <c r="L532" s="18">
        <v>2022</v>
      </c>
      <c r="M532" s="36">
        <v>28695979.620000001</v>
      </c>
      <c r="N532" s="36">
        <v>0</v>
      </c>
      <c r="O532" s="36">
        <v>0</v>
      </c>
    </row>
    <row r="533" spans="1:15" ht="15.75" x14ac:dyDescent="0.2">
      <c r="A533" s="19" t="s">
        <v>230</v>
      </c>
      <c r="B533" s="29" t="s">
        <v>0</v>
      </c>
      <c r="C533" s="29" t="s">
        <v>0</v>
      </c>
      <c r="D533" s="29" t="s">
        <v>0</v>
      </c>
      <c r="E533" s="29" t="s">
        <v>0</v>
      </c>
      <c r="F533" s="29" t="s">
        <v>0</v>
      </c>
      <c r="G533" s="29" t="s">
        <v>0</v>
      </c>
      <c r="H533" s="29" t="s">
        <v>0</v>
      </c>
      <c r="I533" s="29" t="s">
        <v>0</v>
      </c>
      <c r="J533" s="29" t="s">
        <v>0</v>
      </c>
      <c r="K533" s="29" t="s">
        <v>0</v>
      </c>
      <c r="L533" s="29" t="s">
        <v>0</v>
      </c>
      <c r="M533" s="22">
        <f>M534</f>
        <v>109110664.84</v>
      </c>
      <c r="N533" s="22">
        <f t="shared" ref="N533:O533" si="197">N534</f>
        <v>0</v>
      </c>
      <c r="O533" s="22">
        <f t="shared" si="197"/>
        <v>0</v>
      </c>
    </row>
    <row r="534" spans="1:15" s="59" customFormat="1" ht="47.25" x14ac:dyDescent="0.2">
      <c r="A534" s="64" t="s">
        <v>229</v>
      </c>
      <c r="B534" s="35" t="s">
        <v>178</v>
      </c>
      <c r="C534" s="35" t="s">
        <v>15</v>
      </c>
      <c r="D534" s="35" t="s">
        <v>180</v>
      </c>
      <c r="E534" s="35" t="s">
        <v>36</v>
      </c>
      <c r="F534" s="35" t="s">
        <v>24</v>
      </c>
      <c r="G534" s="35" t="s">
        <v>32</v>
      </c>
      <c r="H534" s="35" t="s">
        <v>188</v>
      </c>
      <c r="I534" s="35" t="s">
        <v>224</v>
      </c>
      <c r="J534" s="12" t="s">
        <v>223</v>
      </c>
      <c r="K534" s="17">
        <v>75</v>
      </c>
      <c r="L534" s="18" t="s">
        <v>49</v>
      </c>
      <c r="M534" s="36">
        <f>41213212.3+376983.64+30199068.9+37321400</f>
        <v>109110664.84</v>
      </c>
      <c r="N534" s="36">
        <v>0</v>
      </c>
      <c r="O534" s="36">
        <v>0</v>
      </c>
    </row>
    <row r="535" spans="1:15" ht="47.25" x14ac:dyDescent="0.2">
      <c r="A535" s="19" t="s">
        <v>228</v>
      </c>
      <c r="B535" s="29" t="s">
        <v>0</v>
      </c>
      <c r="C535" s="29" t="s">
        <v>0</v>
      </c>
      <c r="D535" s="29" t="s">
        <v>0</v>
      </c>
      <c r="E535" s="29" t="s">
        <v>0</v>
      </c>
      <c r="F535" s="29" t="s">
        <v>0</v>
      </c>
      <c r="G535" s="29" t="s">
        <v>0</v>
      </c>
      <c r="H535" s="29" t="s">
        <v>0</v>
      </c>
      <c r="I535" s="29" t="s">
        <v>0</v>
      </c>
      <c r="J535" s="29" t="s">
        <v>0</v>
      </c>
      <c r="K535" s="29" t="s">
        <v>0</v>
      </c>
      <c r="L535" s="29" t="s">
        <v>0</v>
      </c>
      <c r="M535" s="22">
        <f>M536</f>
        <v>0</v>
      </c>
      <c r="N535" s="22">
        <f t="shared" ref="N535:O535" si="198">N536</f>
        <v>0</v>
      </c>
      <c r="O535" s="22">
        <f t="shared" si="198"/>
        <v>97239797.980000004</v>
      </c>
    </row>
    <row r="536" spans="1:15" s="59" customFormat="1" ht="47.25" x14ac:dyDescent="0.2">
      <c r="A536" s="65" t="s">
        <v>227</v>
      </c>
      <c r="B536" s="66" t="s">
        <v>178</v>
      </c>
      <c r="C536" s="66" t="s">
        <v>15</v>
      </c>
      <c r="D536" s="66" t="s">
        <v>180</v>
      </c>
      <c r="E536" s="66" t="s">
        <v>36</v>
      </c>
      <c r="F536" s="66" t="s">
        <v>24</v>
      </c>
      <c r="G536" s="66" t="s">
        <v>32</v>
      </c>
      <c r="H536" s="66" t="s">
        <v>188</v>
      </c>
      <c r="I536" s="66" t="s">
        <v>224</v>
      </c>
      <c r="J536" s="67" t="s">
        <v>223</v>
      </c>
      <c r="K536" s="68">
        <v>75</v>
      </c>
      <c r="L536" s="69" t="s">
        <v>93</v>
      </c>
      <c r="M536" s="70">
        <v>0</v>
      </c>
      <c r="N536" s="70">
        <v>0</v>
      </c>
      <c r="O536" s="70">
        <v>97239797.980000004</v>
      </c>
    </row>
    <row r="537" spans="1:15" s="59" customFormat="1" ht="31.5" x14ac:dyDescent="0.2">
      <c r="A537" s="45" t="s">
        <v>33</v>
      </c>
      <c r="B537" s="74">
        <v>25</v>
      </c>
      <c r="C537" s="74">
        <v>4</v>
      </c>
      <c r="D537" s="74"/>
      <c r="E537" s="74"/>
      <c r="F537" s="74"/>
      <c r="G537" s="74"/>
      <c r="H537" s="74"/>
      <c r="I537" s="74"/>
      <c r="J537" s="86"/>
      <c r="K537" s="87"/>
      <c r="L537" s="87"/>
      <c r="M537" s="88">
        <f t="shared" ref="M537:M542" si="199">M538</f>
        <v>67070254.939999998</v>
      </c>
      <c r="N537" s="88">
        <f t="shared" ref="N537:O542" si="200">N538</f>
        <v>0</v>
      </c>
      <c r="O537" s="88">
        <f t="shared" si="200"/>
        <v>0</v>
      </c>
    </row>
    <row r="538" spans="1:15" s="59" customFormat="1" ht="78.75" x14ac:dyDescent="0.2">
      <c r="A538" s="45" t="s">
        <v>602</v>
      </c>
      <c r="B538" s="74">
        <v>25</v>
      </c>
      <c r="C538" s="74">
        <v>4</v>
      </c>
      <c r="D538" s="74" t="s">
        <v>39</v>
      </c>
      <c r="E538" s="74"/>
      <c r="F538" s="74"/>
      <c r="G538" s="74"/>
      <c r="H538" s="74"/>
      <c r="I538" s="74"/>
      <c r="J538" s="86"/>
      <c r="K538" s="87"/>
      <c r="L538" s="87"/>
      <c r="M538" s="88">
        <f t="shared" si="199"/>
        <v>67070254.939999998</v>
      </c>
      <c r="N538" s="88">
        <f t="shared" si="200"/>
        <v>0</v>
      </c>
      <c r="O538" s="88">
        <f t="shared" si="200"/>
        <v>0</v>
      </c>
    </row>
    <row r="539" spans="1:15" s="59" customFormat="1" ht="31.5" x14ac:dyDescent="0.2">
      <c r="A539" s="45" t="s">
        <v>35</v>
      </c>
      <c r="B539" s="74">
        <v>25</v>
      </c>
      <c r="C539" s="74">
        <v>4</v>
      </c>
      <c r="D539" s="74" t="s">
        <v>39</v>
      </c>
      <c r="E539" s="74" t="s">
        <v>36</v>
      </c>
      <c r="F539" s="74"/>
      <c r="G539" s="74"/>
      <c r="H539" s="74"/>
      <c r="I539" s="74"/>
      <c r="J539" s="86"/>
      <c r="K539" s="87"/>
      <c r="L539" s="87"/>
      <c r="M539" s="88">
        <f t="shared" si="199"/>
        <v>67070254.939999998</v>
      </c>
      <c r="N539" s="88">
        <f t="shared" si="200"/>
        <v>0</v>
      </c>
      <c r="O539" s="88">
        <f t="shared" si="200"/>
        <v>0</v>
      </c>
    </row>
    <row r="540" spans="1:15" s="59" customFormat="1" ht="15.75" x14ac:dyDescent="0.2">
      <c r="A540" s="24" t="s">
        <v>181</v>
      </c>
      <c r="B540" s="74">
        <v>25</v>
      </c>
      <c r="C540" s="74">
        <v>4</v>
      </c>
      <c r="D540" s="74" t="s">
        <v>39</v>
      </c>
      <c r="E540" s="74" t="s">
        <v>36</v>
      </c>
      <c r="F540" s="74" t="s">
        <v>24</v>
      </c>
      <c r="G540" s="74"/>
      <c r="H540" s="74"/>
      <c r="I540" s="74"/>
      <c r="J540" s="86"/>
      <c r="K540" s="87"/>
      <c r="L540" s="87"/>
      <c r="M540" s="88">
        <f t="shared" si="199"/>
        <v>67070254.939999998</v>
      </c>
      <c r="N540" s="88">
        <f t="shared" si="200"/>
        <v>0</v>
      </c>
      <c r="O540" s="88">
        <f t="shared" si="200"/>
        <v>0</v>
      </c>
    </row>
    <row r="541" spans="1:15" s="59" customFormat="1" ht="15.75" x14ac:dyDescent="0.2">
      <c r="A541" s="24" t="s">
        <v>182</v>
      </c>
      <c r="B541" s="74">
        <v>25</v>
      </c>
      <c r="C541" s="74">
        <v>4</v>
      </c>
      <c r="D541" s="74" t="s">
        <v>39</v>
      </c>
      <c r="E541" s="74" t="s">
        <v>36</v>
      </c>
      <c r="F541" s="74" t="s">
        <v>24</v>
      </c>
      <c r="G541" s="74" t="s">
        <v>32</v>
      </c>
      <c r="H541" s="74"/>
      <c r="I541" s="74"/>
      <c r="J541" s="86"/>
      <c r="K541" s="87"/>
      <c r="L541" s="87"/>
      <c r="M541" s="88">
        <f t="shared" si="199"/>
        <v>67070254.939999998</v>
      </c>
      <c r="N541" s="88">
        <f t="shared" si="200"/>
        <v>0</v>
      </c>
      <c r="O541" s="88">
        <f t="shared" si="200"/>
        <v>0</v>
      </c>
    </row>
    <row r="542" spans="1:15" s="59" customFormat="1" ht="47.25" x14ac:dyDescent="0.2">
      <c r="A542" s="19" t="s">
        <v>234</v>
      </c>
      <c r="B542" s="74">
        <v>25</v>
      </c>
      <c r="C542" s="74">
        <v>4</v>
      </c>
      <c r="D542" s="74" t="s">
        <v>39</v>
      </c>
      <c r="E542" s="74" t="s">
        <v>36</v>
      </c>
      <c r="F542" s="74" t="s">
        <v>24</v>
      </c>
      <c r="G542" s="74" t="s">
        <v>32</v>
      </c>
      <c r="H542" s="74" t="s">
        <v>231</v>
      </c>
      <c r="I542" s="74"/>
      <c r="J542" s="86"/>
      <c r="K542" s="87"/>
      <c r="L542" s="87"/>
      <c r="M542" s="88">
        <f t="shared" si="199"/>
        <v>67070254.939999998</v>
      </c>
      <c r="N542" s="88">
        <f t="shared" si="200"/>
        <v>0</v>
      </c>
      <c r="O542" s="88">
        <f t="shared" si="200"/>
        <v>0</v>
      </c>
    </row>
    <row r="543" spans="1:15" s="59" customFormat="1" ht="63" x14ac:dyDescent="0.2">
      <c r="A543" s="19" t="s">
        <v>225</v>
      </c>
      <c r="B543" s="74">
        <v>25</v>
      </c>
      <c r="C543" s="74">
        <v>4</v>
      </c>
      <c r="D543" s="74" t="s">
        <v>39</v>
      </c>
      <c r="E543" s="74" t="s">
        <v>36</v>
      </c>
      <c r="F543" s="74" t="s">
        <v>24</v>
      </c>
      <c r="G543" s="74" t="s">
        <v>32</v>
      </c>
      <c r="H543" s="74" t="s">
        <v>231</v>
      </c>
      <c r="I543" s="74" t="s">
        <v>224</v>
      </c>
      <c r="J543" s="86"/>
      <c r="K543" s="87"/>
      <c r="L543" s="87"/>
      <c r="M543" s="88">
        <f>M544+M546</f>
        <v>67070254.939999998</v>
      </c>
      <c r="N543" s="88">
        <f t="shared" ref="N543:O543" si="201">N544+N546</f>
        <v>0</v>
      </c>
      <c r="O543" s="88">
        <f t="shared" si="201"/>
        <v>0</v>
      </c>
    </row>
    <row r="544" spans="1:15" s="59" customFormat="1" ht="15.75" x14ac:dyDescent="0.2">
      <c r="A544" s="50" t="s">
        <v>233</v>
      </c>
      <c r="B544" s="74"/>
      <c r="C544" s="74"/>
      <c r="D544" s="74"/>
      <c r="E544" s="74"/>
      <c r="F544" s="74"/>
      <c r="G544" s="74"/>
      <c r="H544" s="74"/>
      <c r="I544" s="74"/>
      <c r="J544" s="86"/>
      <c r="K544" s="87"/>
      <c r="L544" s="87"/>
      <c r="M544" s="88">
        <f>M545</f>
        <v>41466257.100000001</v>
      </c>
      <c r="N544" s="88">
        <f t="shared" ref="N544:O544" si="202">N545</f>
        <v>0</v>
      </c>
      <c r="O544" s="88">
        <f t="shared" si="202"/>
        <v>0</v>
      </c>
    </row>
    <row r="545" spans="1:15" s="59" customFormat="1" ht="31.5" x14ac:dyDescent="0.2">
      <c r="A545" s="65" t="s">
        <v>598</v>
      </c>
      <c r="B545" s="89">
        <v>25</v>
      </c>
      <c r="C545" s="89">
        <v>4</v>
      </c>
      <c r="D545" s="89" t="s">
        <v>39</v>
      </c>
      <c r="E545" s="89" t="s">
        <v>36</v>
      </c>
      <c r="F545" s="89" t="s">
        <v>24</v>
      </c>
      <c r="G545" s="89" t="s">
        <v>32</v>
      </c>
      <c r="H545" s="89" t="s">
        <v>231</v>
      </c>
      <c r="I545" s="89" t="s">
        <v>224</v>
      </c>
      <c r="J545" s="67" t="s">
        <v>223</v>
      </c>
      <c r="K545" s="48" t="s">
        <v>599</v>
      </c>
      <c r="L545" s="48" t="s">
        <v>49</v>
      </c>
      <c r="M545" s="70">
        <f>34547407.1+6918850</f>
        <v>41466257.100000001</v>
      </c>
      <c r="N545" s="70">
        <v>0</v>
      </c>
      <c r="O545" s="70">
        <v>0</v>
      </c>
    </row>
    <row r="546" spans="1:15" s="59" customFormat="1" ht="47.25" x14ac:dyDescent="0.2">
      <c r="A546" s="45" t="s">
        <v>343</v>
      </c>
      <c r="B546" s="74"/>
      <c r="C546" s="74"/>
      <c r="D546" s="74"/>
      <c r="E546" s="74"/>
      <c r="F546" s="74"/>
      <c r="G546" s="74"/>
      <c r="H546" s="74"/>
      <c r="I546" s="74"/>
      <c r="J546" s="86"/>
      <c r="K546" s="87"/>
      <c r="L546" s="87"/>
      <c r="M546" s="88">
        <f>M547</f>
        <v>25603997.84</v>
      </c>
      <c r="N546" s="88">
        <f t="shared" ref="N546:O546" si="203">N547</f>
        <v>0</v>
      </c>
      <c r="O546" s="88">
        <f t="shared" si="203"/>
        <v>0</v>
      </c>
    </row>
    <row r="547" spans="1:15" s="59" customFormat="1" ht="31.5" x14ac:dyDescent="0.2">
      <c r="A547" s="65" t="s">
        <v>601</v>
      </c>
      <c r="B547" s="89">
        <v>25</v>
      </c>
      <c r="C547" s="89">
        <v>4</v>
      </c>
      <c r="D547" s="89" t="s">
        <v>39</v>
      </c>
      <c r="E547" s="89" t="s">
        <v>36</v>
      </c>
      <c r="F547" s="89" t="s">
        <v>24</v>
      </c>
      <c r="G547" s="89" t="s">
        <v>32</v>
      </c>
      <c r="H547" s="89" t="s">
        <v>231</v>
      </c>
      <c r="I547" s="89" t="s">
        <v>224</v>
      </c>
      <c r="J547" s="67" t="s">
        <v>223</v>
      </c>
      <c r="K547" s="48" t="s">
        <v>600</v>
      </c>
      <c r="L547" s="48" t="s">
        <v>49</v>
      </c>
      <c r="M547" s="70">
        <f>26336199.71-732201.87</f>
        <v>25603997.84</v>
      </c>
      <c r="N547" s="70">
        <v>0</v>
      </c>
      <c r="O547" s="70">
        <v>0</v>
      </c>
    </row>
    <row r="548" spans="1:15" ht="31.5" x14ac:dyDescent="0.2">
      <c r="A548" s="45" t="s">
        <v>204</v>
      </c>
      <c r="B548" s="46">
        <v>37</v>
      </c>
      <c r="C548" s="46"/>
      <c r="D548" s="46"/>
      <c r="E548" s="46"/>
      <c r="F548" s="46"/>
      <c r="G548" s="46"/>
      <c r="H548" s="46"/>
      <c r="I548" s="46"/>
      <c r="J548" s="47"/>
      <c r="K548" s="48"/>
      <c r="L548" s="48"/>
      <c r="M548" s="49">
        <f t="shared" ref="M548:M554" si="204">M549</f>
        <v>488054000</v>
      </c>
      <c r="N548" s="49">
        <f t="shared" ref="N548:O554" si="205">N549</f>
        <v>303282800</v>
      </c>
      <c r="O548" s="49">
        <f t="shared" si="205"/>
        <v>0</v>
      </c>
    </row>
    <row r="549" spans="1:15" ht="31.5" x14ac:dyDescent="0.2">
      <c r="A549" s="45" t="s">
        <v>33</v>
      </c>
      <c r="B549" s="46">
        <v>37</v>
      </c>
      <c r="C549" s="46">
        <v>4</v>
      </c>
      <c r="D549" s="46"/>
      <c r="E549" s="46"/>
      <c r="F549" s="46"/>
      <c r="G549" s="46"/>
      <c r="H549" s="46"/>
      <c r="I549" s="46"/>
      <c r="J549" s="47"/>
      <c r="K549" s="48"/>
      <c r="L549" s="48"/>
      <c r="M549" s="49">
        <f t="shared" si="204"/>
        <v>488054000</v>
      </c>
      <c r="N549" s="49">
        <f t="shared" si="205"/>
        <v>303282800</v>
      </c>
      <c r="O549" s="49">
        <f t="shared" si="205"/>
        <v>0</v>
      </c>
    </row>
    <row r="550" spans="1:15" ht="47.25" x14ac:dyDescent="0.2">
      <c r="A550" s="45" t="s">
        <v>543</v>
      </c>
      <c r="B550" s="46">
        <v>37</v>
      </c>
      <c r="C550" s="46">
        <v>4</v>
      </c>
      <c r="D550" s="46" t="s">
        <v>39</v>
      </c>
      <c r="E550" s="46"/>
      <c r="F550" s="46"/>
      <c r="G550" s="46"/>
      <c r="H550" s="46"/>
      <c r="I550" s="46"/>
      <c r="J550" s="47"/>
      <c r="K550" s="48"/>
      <c r="L550" s="48"/>
      <c r="M550" s="49">
        <f t="shared" si="204"/>
        <v>488054000</v>
      </c>
      <c r="N550" s="49">
        <f t="shared" si="205"/>
        <v>303282800</v>
      </c>
      <c r="O550" s="49">
        <f t="shared" si="205"/>
        <v>0</v>
      </c>
    </row>
    <row r="551" spans="1:15" ht="31.5" x14ac:dyDescent="0.2">
      <c r="A551" s="45" t="s">
        <v>542</v>
      </c>
      <c r="B551" s="46">
        <v>37</v>
      </c>
      <c r="C551" s="46">
        <v>4</v>
      </c>
      <c r="D551" s="46" t="s">
        <v>39</v>
      </c>
      <c r="E551" s="46" t="s">
        <v>541</v>
      </c>
      <c r="F551" s="46"/>
      <c r="G551" s="46"/>
      <c r="H551" s="46"/>
      <c r="I551" s="46"/>
      <c r="J551" s="47"/>
      <c r="K551" s="48"/>
      <c r="L551" s="48"/>
      <c r="M551" s="49">
        <f t="shared" si="204"/>
        <v>488054000</v>
      </c>
      <c r="N551" s="49">
        <f t="shared" si="205"/>
        <v>303282800</v>
      </c>
      <c r="O551" s="49">
        <f t="shared" si="205"/>
        <v>0</v>
      </c>
    </row>
    <row r="552" spans="1:15" ht="15.75" x14ac:dyDescent="0.2">
      <c r="A552" s="6" t="s">
        <v>55</v>
      </c>
      <c r="B552" s="46">
        <v>37</v>
      </c>
      <c r="C552" s="46">
        <v>4</v>
      </c>
      <c r="D552" s="46" t="s">
        <v>39</v>
      </c>
      <c r="E552" s="46" t="s">
        <v>541</v>
      </c>
      <c r="F552" s="46" t="s">
        <v>56</v>
      </c>
      <c r="G552" s="46"/>
      <c r="H552" s="46"/>
      <c r="I552" s="46"/>
      <c r="J552" s="47"/>
      <c r="K552" s="48"/>
      <c r="L552" s="48"/>
      <c r="M552" s="49">
        <f t="shared" si="204"/>
        <v>488054000</v>
      </c>
      <c r="N552" s="49">
        <f t="shared" si="205"/>
        <v>303282800</v>
      </c>
      <c r="O552" s="49">
        <f t="shared" si="205"/>
        <v>0</v>
      </c>
    </row>
    <row r="553" spans="1:15" ht="15.75" x14ac:dyDescent="0.2">
      <c r="A553" s="6" t="s">
        <v>207</v>
      </c>
      <c r="B553" s="46">
        <v>37</v>
      </c>
      <c r="C553" s="46">
        <v>4</v>
      </c>
      <c r="D553" s="46" t="s">
        <v>39</v>
      </c>
      <c r="E553" s="46" t="s">
        <v>541</v>
      </c>
      <c r="F553" s="46" t="s">
        <v>56</v>
      </c>
      <c r="G553" s="46" t="s">
        <v>132</v>
      </c>
      <c r="H553" s="46"/>
      <c r="I553" s="46"/>
      <c r="J553" s="47"/>
      <c r="K553" s="48"/>
      <c r="L553" s="48"/>
      <c r="M553" s="49">
        <f t="shared" si="204"/>
        <v>488054000</v>
      </c>
      <c r="N553" s="49">
        <f t="shared" si="205"/>
        <v>303282800</v>
      </c>
      <c r="O553" s="49">
        <f t="shared" si="205"/>
        <v>0</v>
      </c>
    </row>
    <row r="554" spans="1:15" ht="126" x14ac:dyDescent="0.2">
      <c r="A554" s="45" t="s">
        <v>548</v>
      </c>
      <c r="B554" s="46">
        <v>37</v>
      </c>
      <c r="C554" s="46">
        <v>4</v>
      </c>
      <c r="D554" s="46" t="s">
        <v>39</v>
      </c>
      <c r="E554" s="46" t="s">
        <v>541</v>
      </c>
      <c r="F554" s="46" t="s">
        <v>56</v>
      </c>
      <c r="G554" s="46" t="s">
        <v>132</v>
      </c>
      <c r="H554" s="74" t="s">
        <v>610</v>
      </c>
      <c r="I554" s="46"/>
      <c r="J554" s="47"/>
      <c r="K554" s="48"/>
      <c r="L554" s="48"/>
      <c r="M554" s="49">
        <f t="shared" si="204"/>
        <v>488054000</v>
      </c>
      <c r="N554" s="49">
        <f t="shared" si="205"/>
        <v>303282800</v>
      </c>
      <c r="O554" s="49">
        <f t="shared" si="205"/>
        <v>0</v>
      </c>
    </row>
    <row r="555" spans="1:15" ht="63" x14ac:dyDescent="0.2">
      <c r="A555" s="45" t="s">
        <v>225</v>
      </c>
      <c r="B555" s="46">
        <v>37</v>
      </c>
      <c r="C555" s="46">
        <v>4</v>
      </c>
      <c r="D555" s="46" t="s">
        <v>39</v>
      </c>
      <c r="E555" s="46" t="s">
        <v>541</v>
      </c>
      <c r="F555" s="46" t="s">
        <v>56</v>
      </c>
      <c r="G555" s="46" t="s">
        <v>132</v>
      </c>
      <c r="H555" s="74" t="s">
        <v>610</v>
      </c>
      <c r="I555" s="46" t="s">
        <v>224</v>
      </c>
      <c r="J555" s="47"/>
      <c r="K555" s="48"/>
      <c r="L555" s="48"/>
      <c r="M555" s="49">
        <f>M557+M558</f>
        <v>488054000</v>
      </c>
      <c r="N555" s="49">
        <f>N557+N558</f>
        <v>303282800</v>
      </c>
      <c r="O555" s="49">
        <f t="shared" ref="O555" si="206">O558</f>
        <v>0</v>
      </c>
    </row>
    <row r="556" spans="1:15" ht="15.75" x14ac:dyDescent="0.2">
      <c r="A556" s="50" t="s">
        <v>233</v>
      </c>
      <c r="B556" s="51"/>
      <c r="C556" s="51"/>
      <c r="D556" s="51"/>
      <c r="E556" s="51"/>
      <c r="F556" s="51"/>
      <c r="G556" s="51"/>
      <c r="H556" s="51"/>
      <c r="I556" s="51"/>
      <c r="J556" s="52"/>
      <c r="K556" s="53"/>
      <c r="L556" s="53"/>
      <c r="M556" s="117">
        <f>M557+M558</f>
        <v>488054000</v>
      </c>
      <c r="N556" s="117">
        <f t="shared" ref="N556:O556" si="207">N557+N558</f>
        <v>303282800</v>
      </c>
      <c r="O556" s="117">
        <f t="shared" si="207"/>
        <v>0</v>
      </c>
    </row>
    <row r="557" spans="1:15" s="59" customFormat="1" ht="78.75" x14ac:dyDescent="0.2">
      <c r="A557" s="126" t="s">
        <v>655</v>
      </c>
      <c r="B557" s="51">
        <v>37</v>
      </c>
      <c r="C557" s="51">
        <v>4</v>
      </c>
      <c r="D557" s="51" t="s">
        <v>39</v>
      </c>
      <c r="E557" s="51" t="s">
        <v>541</v>
      </c>
      <c r="F557" s="51" t="s">
        <v>56</v>
      </c>
      <c r="G557" s="51" t="s">
        <v>132</v>
      </c>
      <c r="H557" s="51" t="s">
        <v>610</v>
      </c>
      <c r="I557" s="51" t="s">
        <v>224</v>
      </c>
      <c r="J557" s="52" t="s">
        <v>161</v>
      </c>
      <c r="K557" s="53" t="s">
        <v>611</v>
      </c>
      <c r="L557" s="53" t="s">
        <v>64</v>
      </c>
      <c r="M557" s="54">
        <v>450953300</v>
      </c>
      <c r="N557" s="54">
        <v>185795000</v>
      </c>
      <c r="O557" s="54">
        <v>0</v>
      </c>
    </row>
    <row r="558" spans="1:15" s="59" customFormat="1" ht="78.75" x14ac:dyDescent="0.2">
      <c r="A558" s="90" t="s">
        <v>612</v>
      </c>
      <c r="B558" s="51">
        <v>37</v>
      </c>
      <c r="C558" s="51">
        <v>4</v>
      </c>
      <c r="D558" s="51" t="s">
        <v>39</v>
      </c>
      <c r="E558" s="51" t="s">
        <v>541</v>
      </c>
      <c r="F558" s="51" t="s">
        <v>56</v>
      </c>
      <c r="G558" s="51" t="s">
        <v>132</v>
      </c>
      <c r="H558" s="91" t="s">
        <v>610</v>
      </c>
      <c r="I558" s="51" t="s">
        <v>224</v>
      </c>
      <c r="J558" s="52" t="s">
        <v>161</v>
      </c>
      <c r="K558" s="53" t="s">
        <v>613</v>
      </c>
      <c r="L558" s="53" t="s">
        <v>64</v>
      </c>
      <c r="M558" s="54">
        <v>37100700</v>
      </c>
      <c r="N558" s="54">
        <v>117487800</v>
      </c>
      <c r="O558" s="54">
        <v>0</v>
      </c>
    </row>
    <row r="562" spans="1:15" ht="18.75" x14ac:dyDescent="0.2">
      <c r="A562" s="55" t="s">
        <v>531</v>
      </c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7" t="s">
        <v>532</v>
      </c>
    </row>
    <row r="563" spans="1:15" ht="18.75" x14ac:dyDescent="0.2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</row>
    <row r="564" spans="1:15" ht="18.75" x14ac:dyDescent="0.2">
      <c r="A564" s="56" t="s">
        <v>533</v>
      </c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</row>
    <row r="565" spans="1:15" ht="18.75" x14ac:dyDescent="0.2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</row>
    <row r="566" spans="1:15" ht="18.75" x14ac:dyDescent="0.2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</row>
    <row r="567" spans="1:15" ht="18.75" x14ac:dyDescent="0.2">
      <c r="A567" s="55" t="s">
        <v>534</v>
      </c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7" t="s">
        <v>537</v>
      </c>
    </row>
    <row r="570" spans="1:15" ht="15" x14ac:dyDescent="0.2">
      <c r="A570" s="58" t="s">
        <v>535</v>
      </c>
    </row>
    <row r="571" spans="1:15" ht="15" x14ac:dyDescent="0.2">
      <c r="A571" s="58" t="s">
        <v>536</v>
      </c>
    </row>
  </sheetData>
  <mergeCells count="3">
    <mergeCell ref="J1:O1"/>
    <mergeCell ref="A2:O2"/>
    <mergeCell ref="A3:O3"/>
  </mergeCells>
  <pageMargins left="0.39370078740157483" right="0.39370078740157483" top="0.59055118110236227" bottom="0.43307086614173229" header="0.31496062992125984" footer="0.31496062992125984"/>
  <pageSetup paperSize="9" scale="73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view="pageBreakPreview" topLeftCell="A79" zoomScale="80" zoomScaleNormal="100" zoomScaleSheetLayoutView="80" workbookViewId="0">
      <selection activeCell="A87" sqref="A87"/>
    </sheetView>
  </sheetViews>
  <sheetFormatPr defaultRowHeight="12.75" x14ac:dyDescent="0.2"/>
  <cols>
    <col min="1" max="1" width="49.1640625" style="5" customWidth="1"/>
    <col min="2" max="2" width="5.6640625" style="5" customWidth="1"/>
    <col min="3" max="3" width="8.5" style="5" customWidth="1"/>
    <col min="4" max="4" width="6.33203125" style="5" customWidth="1"/>
    <col min="5" max="5" width="7.83203125" style="5" bestFit="1" customWidth="1"/>
    <col min="6" max="6" width="5.1640625" style="5" customWidth="1"/>
    <col min="7" max="7" width="4.1640625" style="5" customWidth="1"/>
    <col min="8" max="8" width="8.5" style="5" bestFit="1" customWidth="1"/>
    <col min="9" max="9" width="7.1640625" style="5" customWidth="1"/>
    <col min="10" max="10" width="11.83203125" style="5" customWidth="1"/>
    <col min="11" max="11" width="9.83203125" style="5" customWidth="1"/>
    <col min="12" max="12" width="9.33203125" style="5" customWidth="1"/>
    <col min="13" max="15" width="20.1640625" style="5" bestFit="1" customWidth="1"/>
  </cols>
  <sheetData>
    <row r="1" spans="1:15" ht="48" hidden="1" customHeight="1" x14ac:dyDescent="0.2">
      <c r="A1" s="75" t="s">
        <v>0</v>
      </c>
      <c r="B1" s="75" t="s">
        <v>0</v>
      </c>
      <c r="C1" s="75" t="s">
        <v>0</v>
      </c>
      <c r="D1" s="75" t="s">
        <v>0</v>
      </c>
      <c r="E1" s="75" t="s">
        <v>0</v>
      </c>
      <c r="F1" s="75" t="s">
        <v>0</v>
      </c>
      <c r="G1" s="102" t="s">
        <v>0</v>
      </c>
      <c r="H1" s="102" t="s">
        <v>0</v>
      </c>
      <c r="I1" s="102" t="s">
        <v>0</v>
      </c>
      <c r="J1" s="175" t="s">
        <v>553</v>
      </c>
      <c r="K1" s="175"/>
      <c r="L1" s="175"/>
      <c r="M1" s="175"/>
      <c r="N1" s="175"/>
      <c r="O1" s="175"/>
    </row>
    <row r="2" spans="1:15" ht="4.5" customHeight="1" x14ac:dyDescent="0.2">
      <c r="A2" s="75"/>
      <c r="B2" s="75"/>
      <c r="C2" s="75"/>
      <c r="D2" s="75"/>
      <c r="E2" s="75"/>
      <c r="F2" s="75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48.75" customHeight="1" x14ac:dyDescent="0.2">
      <c r="A3" s="173" t="s">
        <v>221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2.25" customHeight="1" x14ac:dyDescent="0.2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42.75" customHeight="1" x14ac:dyDescent="0.2">
      <c r="A5" s="38" t="s">
        <v>219</v>
      </c>
      <c r="B5" s="38" t="s">
        <v>3</v>
      </c>
      <c r="C5" s="38" t="s">
        <v>545</v>
      </c>
      <c r="D5" s="38" t="s">
        <v>546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13" t="s">
        <v>9</v>
      </c>
      <c r="K5" s="13" t="s">
        <v>10</v>
      </c>
      <c r="L5" s="13" t="s">
        <v>11</v>
      </c>
      <c r="M5" s="38" t="s">
        <v>12</v>
      </c>
      <c r="N5" s="38" t="s">
        <v>13</v>
      </c>
      <c r="O5" s="38" t="s">
        <v>14</v>
      </c>
    </row>
    <row r="6" spans="1:15" ht="14.45" customHeight="1" x14ac:dyDescent="0.2">
      <c r="A6" s="38" t="s">
        <v>15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</row>
    <row r="7" spans="1:15" ht="15.75" x14ac:dyDescent="0.2">
      <c r="A7" s="1" t="s">
        <v>30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4">
        <f>M8+M67+M80+M99</f>
        <v>438518900</v>
      </c>
      <c r="N7" s="4">
        <f>N8+N67+N80+N99</f>
        <v>215540000</v>
      </c>
      <c r="O7" s="4">
        <f>O8+O67+O80+O99</f>
        <v>165237907.51999998</v>
      </c>
    </row>
    <row r="8" spans="1:15" s="5" customFormat="1" ht="31.5" x14ac:dyDescent="0.2">
      <c r="A8" s="1" t="s">
        <v>82</v>
      </c>
      <c r="B8" s="2" t="s">
        <v>27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4">
        <f>M9</f>
        <v>410000000</v>
      </c>
      <c r="N8" s="4">
        <f t="shared" ref="N8:O8" si="0">N9</f>
        <v>215340000</v>
      </c>
      <c r="O8" s="4">
        <f t="shared" si="0"/>
        <v>165037907.51999998</v>
      </c>
    </row>
    <row r="9" spans="1:15" s="5" customFormat="1" ht="31.5" x14ac:dyDescent="0.2">
      <c r="A9" s="1" t="s">
        <v>33</v>
      </c>
      <c r="B9" s="2" t="s">
        <v>27</v>
      </c>
      <c r="C9" s="2" t="s">
        <v>18</v>
      </c>
      <c r="D9" s="2" t="s">
        <v>0</v>
      </c>
      <c r="E9" s="2" t="s">
        <v>0</v>
      </c>
      <c r="F9" s="2" t="s">
        <v>0</v>
      </c>
      <c r="G9" s="2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>
        <f>M10</f>
        <v>410000000</v>
      </c>
      <c r="N9" s="4">
        <f t="shared" ref="N9:O11" si="1">N10</f>
        <v>215340000</v>
      </c>
      <c r="O9" s="4">
        <f t="shared" si="1"/>
        <v>165037907.51999998</v>
      </c>
    </row>
    <row r="10" spans="1:15" s="5" customFormat="1" ht="78.75" x14ac:dyDescent="0.2">
      <c r="A10" s="1" t="s">
        <v>101</v>
      </c>
      <c r="B10" s="2" t="s">
        <v>27</v>
      </c>
      <c r="C10" s="2" t="s">
        <v>18</v>
      </c>
      <c r="D10" s="2" t="s">
        <v>56</v>
      </c>
      <c r="E10" s="2" t="s">
        <v>0</v>
      </c>
      <c r="F10" s="2" t="s">
        <v>0</v>
      </c>
      <c r="G10" s="2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4">
        <f>M11</f>
        <v>410000000</v>
      </c>
      <c r="N10" s="4">
        <f t="shared" si="1"/>
        <v>215340000</v>
      </c>
      <c r="O10" s="4">
        <f t="shared" si="1"/>
        <v>165037907.51999998</v>
      </c>
    </row>
    <row r="11" spans="1:15" s="5" customFormat="1" ht="31.5" x14ac:dyDescent="0.2">
      <c r="A11" s="1" t="s">
        <v>102</v>
      </c>
      <c r="B11" s="2" t="s">
        <v>27</v>
      </c>
      <c r="C11" s="2" t="s">
        <v>18</v>
      </c>
      <c r="D11" s="2" t="s">
        <v>56</v>
      </c>
      <c r="E11" s="2" t="s">
        <v>103</v>
      </c>
      <c r="F11" s="2" t="s">
        <v>0</v>
      </c>
      <c r="G11" s="2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4">
        <f>M12</f>
        <v>410000000</v>
      </c>
      <c r="N11" s="4">
        <f t="shared" si="1"/>
        <v>215340000</v>
      </c>
      <c r="O11" s="4">
        <f t="shared" si="1"/>
        <v>165037907.51999998</v>
      </c>
    </row>
    <row r="12" spans="1:15" s="5" customFormat="1" ht="15.75" x14ac:dyDescent="0.2">
      <c r="A12" s="6" t="s">
        <v>85</v>
      </c>
      <c r="B12" s="2" t="s">
        <v>27</v>
      </c>
      <c r="C12" s="2" t="s">
        <v>18</v>
      </c>
      <c r="D12" s="2" t="s">
        <v>56</v>
      </c>
      <c r="E12" s="2" t="s">
        <v>103</v>
      </c>
      <c r="F12" s="2" t="s">
        <v>58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4">
        <f>M13+M51+M63</f>
        <v>410000000</v>
      </c>
      <c r="N12" s="4">
        <f t="shared" ref="N12:O12" si="2">N13+N51+N63</f>
        <v>215340000</v>
      </c>
      <c r="O12" s="4">
        <f t="shared" si="2"/>
        <v>165037907.51999998</v>
      </c>
    </row>
    <row r="13" spans="1:15" s="5" customFormat="1" ht="15.75" x14ac:dyDescent="0.2">
      <c r="A13" s="6" t="s">
        <v>86</v>
      </c>
      <c r="B13" s="2" t="s">
        <v>27</v>
      </c>
      <c r="C13" s="2" t="s">
        <v>18</v>
      </c>
      <c r="D13" s="2" t="s">
        <v>56</v>
      </c>
      <c r="E13" s="2" t="s">
        <v>103</v>
      </c>
      <c r="F13" s="2" t="s">
        <v>58</v>
      </c>
      <c r="G13" s="2" t="s">
        <v>87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4">
        <f>M14</f>
        <v>262200000</v>
      </c>
      <c r="N13" s="4">
        <f t="shared" ref="N13:O13" si="3">N14</f>
        <v>180340000</v>
      </c>
      <c r="O13" s="4">
        <f t="shared" si="3"/>
        <v>165037907.51999998</v>
      </c>
    </row>
    <row r="14" spans="1:15" s="5" customFormat="1" ht="63" x14ac:dyDescent="0.2">
      <c r="A14" s="1" t="s">
        <v>104</v>
      </c>
      <c r="B14" s="2" t="s">
        <v>27</v>
      </c>
      <c r="C14" s="2" t="s">
        <v>18</v>
      </c>
      <c r="D14" s="2" t="s">
        <v>56</v>
      </c>
      <c r="E14" s="2" t="s">
        <v>103</v>
      </c>
      <c r="F14" s="2" t="s">
        <v>58</v>
      </c>
      <c r="G14" s="2" t="s">
        <v>87</v>
      </c>
      <c r="H14" s="2" t="s">
        <v>105</v>
      </c>
      <c r="I14" s="3" t="s">
        <v>0</v>
      </c>
      <c r="J14" s="3" t="s">
        <v>0</v>
      </c>
      <c r="K14" s="3" t="s">
        <v>0</v>
      </c>
      <c r="L14" s="3" t="s">
        <v>0</v>
      </c>
      <c r="M14" s="4">
        <f>M15+M27</f>
        <v>262200000</v>
      </c>
      <c r="N14" s="4">
        <f t="shared" ref="N14:O14" si="4">N15+N27</f>
        <v>180340000</v>
      </c>
      <c r="O14" s="4">
        <f t="shared" si="4"/>
        <v>165037907.51999998</v>
      </c>
    </row>
    <row r="15" spans="1:15" s="5" customFormat="1" ht="78.75" x14ac:dyDescent="0.2">
      <c r="A15" s="1" t="s">
        <v>106</v>
      </c>
      <c r="B15" s="2" t="s">
        <v>27</v>
      </c>
      <c r="C15" s="2" t="s">
        <v>18</v>
      </c>
      <c r="D15" s="2" t="s">
        <v>56</v>
      </c>
      <c r="E15" s="2" t="s">
        <v>103</v>
      </c>
      <c r="F15" s="2" t="s">
        <v>58</v>
      </c>
      <c r="G15" s="2" t="s">
        <v>87</v>
      </c>
      <c r="H15" s="2" t="s">
        <v>105</v>
      </c>
      <c r="I15" s="2" t="s">
        <v>107</v>
      </c>
      <c r="J15" s="2" t="s">
        <v>0</v>
      </c>
      <c r="K15" s="2" t="s">
        <v>0</v>
      </c>
      <c r="L15" s="2" t="s">
        <v>0</v>
      </c>
      <c r="M15" s="4">
        <f>M16+M21+M23+M26</f>
        <v>130200000</v>
      </c>
      <c r="N15" s="4">
        <f t="shared" ref="N15:O15" si="5">N16+N21+N23+N26</f>
        <v>38000000</v>
      </c>
      <c r="O15" s="4">
        <f t="shared" si="5"/>
        <v>95037907.519999996</v>
      </c>
    </row>
    <row r="16" spans="1:15" s="116" customFormat="1" ht="63" x14ac:dyDescent="0.2">
      <c r="A16" s="1" t="s">
        <v>628</v>
      </c>
      <c r="B16" s="2" t="s">
        <v>27</v>
      </c>
      <c r="C16" s="2" t="s">
        <v>18</v>
      </c>
      <c r="D16" s="2" t="s">
        <v>56</v>
      </c>
      <c r="E16" s="2" t="s">
        <v>103</v>
      </c>
      <c r="F16" s="2" t="s">
        <v>58</v>
      </c>
      <c r="G16" s="2" t="s">
        <v>87</v>
      </c>
      <c r="H16" s="2" t="s">
        <v>105</v>
      </c>
      <c r="I16" s="2" t="s">
        <v>107</v>
      </c>
      <c r="J16" s="115"/>
      <c r="K16" s="115"/>
      <c r="L16" s="115"/>
      <c r="M16" s="4">
        <f>M17+M18+M19+M20</f>
        <v>21614400</v>
      </c>
      <c r="N16" s="4">
        <f t="shared" ref="N16:O16" si="6">N17+N18+N19+N20</f>
        <v>0</v>
      </c>
      <c r="O16" s="4">
        <f t="shared" si="6"/>
        <v>0</v>
      </c>
    </row>
    <row r="17" spans="1:15" s="5" customFormat="1" ht="15.75" x14ac:dyDescent="0.2">
      <c r="A17" s="7" t="s">
        <v>629</v>
      </c>
      <c r="B17" s="8" t="s">
        <v>27</v>
      </c>
      <c r="C17" s="8" t="s">
        <v>18</v>
      </c>
      <c r="D17" s="8" t="s">
        <v>56</v>
      </c>
      <c r="E17" s="8" t="s">
        <v>103</v>
      </c>
      <c r="F17" s="8" t="s">
        <v>58</v>
      </c>
      <c r="G17" s="8" t="s">
        <v>87</v>
      </c>
      <c r="H17" s="8" t="s">
        <v>105</v>
      </c>
      <c r="I17" s="8" t="s">
        <v>107</v>
      </c>
      <c r="J17" s="8" t="s">
        <v>630</v>
      </c>
      <c r="K17" s="8">
        <v>60.7</v>
      </c>
      <c r="L17" s="8">
        <v>2022</v>
      </c>
      <c r="M17" s="10">
        <v>4613200</v>
      </c>
      <c r="N17" s="10">
        <v>0</v>
      </c>
      <c r="O17" s="10">
        <v>0</v>
      </c>
    </row>
    <row r="18" spans="1:15" s="5" customFormat="1" ht="15.75" x14ac:dyDescent="0.2">
      <c r="A18" s="7" t="s">
        <v>629</v>
      </c>
      <c r="B18" s="8" t="s">
        <v>27</v>
      </c>
      <c r="C18" s="8" t="s">
        <v>18</v>
      </c>
      <c r="D18" s="8" t="s">
        <v>56</v>
      </c>
      <c r="E18" s="8" t="s">
        <v>103</v>
      </c>
      <c r="F18" s="8" t="s">
        <v>58</v>
      </c>
      <c r="G18" s="8" t="s">
        <v>87</v>
      </c>
      <c r="H18" s="8" t="s">
        <v>105</v>
      </c>
      <c r="I18" s="8" t="s">
        <v>107</v>
      </c>
      <c r="J18" s="8" t="s">
        <v>630</v>
      </c>
      <c r="K18" s="8">
        <v>60.8</v>
      </c>
      <c r="L18" s="8">
        <v>2022</v>
      </c>
      <c r="M18" s="10">
        <v>4620800</v>
      </c>
      <c r="N18" s="10">
        <v>0</v>
      </c>
      <c r="O18" s="10">
        <v>0</v>
      </c>
    </row>
    <row r="19" spans="1:15" s="5" customFormat="1" ht="15.75" x14ac:dyDescent="0.2">
      <c r="A19" s="7" t="s">
        <v>631</v>
      </c>
      <c r="B19" s="8" t="s">
        <v>27</v>
      </c>
      <c r="C19" s="8" t="s">
        <v>18</v>
      </c>
      <c r="D19" s="8" t="s">
        <v>56</v>
      </c>
      <c r="E19" s="8" t="s">
        <v>103</v>
      </c>
      <c r="F19" s="8" t="s">
        <v>58</v>
      </c>
      <c r="G19" s="8" t="s">
        <v>87</v>
      </c>
      <c r="H19" s="8" t="s">
        <v>105</v>
      </c>
      <c r="I19" s="8" t="s">
        <v>107</v>
      </c>
      <c r="J19" s="8" t="s">
        <v>630</v>
      </c>
      <c r="K19" s="8">
        <v>81.400000000000006</v>
      </c>
      <c r="L19" s="8">
        <v>2022</v>
      </c>
      <c r="M19" s="10">
        <v>6186400</v>
      </c>
      <c r="N19" s="10">
        <v>0</v>
      </c>
      <c r="O19" s="10">
        <v>0</v>
      </c>
    </row>
    <row r="20" spans="1:15" s="5" customFormat="1" ht="15.75" x14ac:dyDescent="0.2">
      <c r="A20" s="7" t="s">
        <v>631</v>
      </c>
      <c r="B20" s="8" t="s">
        <v>27</v>
      </c>
      <c r="C20" s="8" t="s">
        <v>18</v>
      </c>
      <c r="D20" s="8" t="s">
        <v>56</v>
      </c>
      <c r="E20" s="8" t="s">
        <v>103</v>
      </c>
      <c r="F20" s="8" t="s">
        <v>58</v>
      </c>
      <c r="G20" s="8" t="s">
        <v>87</v>
      </c>
      <c r="H20" s="8" t="s">
        <v>105</v>
      </c>
      <c r="I20" s="8" t="s">
        <v>107</v>
      </c>
      <c r="J20" s="8" t="s">
        <v>630</v>
      </c>
      <c r="K20" s="8">
        <v>81.5</v>
      </c>
      <c r="L20" s="8">
        <v>2022</v>
      </c>
      <c r="M20" s="10">
        <v>6194000</v>
      </c>
      <c r="N20" s="10">
        <v>0</v>
      </c>
      <c r="O20" s="10">
        <v>0</v>
      </c>
    </row>
    <row r="21" spans="1:15" s="116" customFormat="1" ht="63" x14ac:dyDescent="0.2">
      <c r="A21" s="1" t="s">
        <v>632</v>
      </c>
      <c r="B21" s="2" t="s">
        <v>27</v>
      </c>
      <c r="C21" s="2" t="s">
        <v>18</v>
      </c>
      <c r="D21" s="2" t="s">
        <v>56</v>
      </c>
      <c r="E21" s="2" t="s">
        <v>103</v>
      </c>
      <c r="F21" s="2" t="s">
        <v>58</v>
      </c>
      <c r="G21" s="2" t="s">
        <v>87</v>
      </c>
      <c r="H21" s="2" t="s">
        <v>105</v>
      </c>
      <c r="I21" s="2" t="s">
        <v>107</v>
      </c>
      <c r="J21" s="115"/>
      <c r="K21" s="2"/>
      <c r="L21" s="2"/>
      <c r="M21" s="4">
        <f>M22</f>
        <v>4620800</v>
      </c>
      <c r="N21" s="4">
        <f t="shared" ref="N21:O21" si="7">N22</f>
        <v>0</v>
      </c>
      <c r="O21" s="4">
        <f t="shared" si="7"/>
        <v>0</v>
      </c>
    </row>
    <row r="22" spans="1:15" s="5" customFormat="1" ht="15.75" x14ac:dyDescent="0.2">
      <c r="A22" s="7" t="s">
        <v>629</v>
      </c>
      <c r="B22" s="8" t="s">
        <v>27</v>
      </c>
      <c r="C22" s="8" t="s">
        <v>18</v>
      </c>
      <c r="D22" s="8" t="s">
        <v>56</v>
      </c>
      <c r="E22" s="8" t="s">
        <v>103</v>
      </c>
      <c r="F22" s="8" t="s">
        <v>58</v>
      </c>
      <c r="G22" s="8" t="s">
        <v>87</v>
      </c>
      <c r="H22" s="8" t="s">
        <v>105</v>
      </c>
      <c r="I22" s="8" t="s">
        <v>107</v>
      </c>
      <c r="J22" s="8" t="s">
        <v>630</v>
      </c>
      <c r="K22" s="8">
        <v>60.8</v>
      </c>
      <c r="L22" s="8">
        <v>2022</v>
      </c>
      <c r="M22" s="10">
        <v>4620800</v>
      </c>
      <c r="N22" s="10">
        <v>0</v>
      </c>
      <c r="O22" s="10">
        <v>0</v>
      </c>
    </row>
    <row r="23" spans="1:15" s="116" customFormat="1" ht="78.75" x14ac:dyDescent="0.2">
      <c r="A23" s="1" t="s">
        <v>633</v>
      </c>
      <c r="B23" s="2" t="s">
        <v>27</v>
      </c>
      <c r="C23" s="2" t="s">
        <v>18</v>
      </c>
      <c r="D23" s="2" t="s">
        <v>56</v>
      </c>
      <c r="E23" s="2" t="s">
        <v>103</v>
      </c>
      <c r="F23" s="2" t="s">
        <v>58</v>
      </c>
      <c r="G23" s="2" t="s">
        <v>87</v>
      </c>
      <c r="H23" s="2" t="s">
        <v>105</v>
      </c>
      <c r="I23" s="2" t="s">
        <v>107</v>
      </c>
      <c r="J23" s="115"/>
      <c r="K23" s="2"/>
      <c r="L23" s="2"/>
      <c r="M23" s="4">
        <f>M24+M25</f>
        <v>9241600</v>
      </c>
      <c r="N23" s="4">
        <f t="shared" ref="N23:O23" si="8">N24+N25</f>
        <v>0</v>
      </c>
      <c r="O23" s="4">
        <f t="shared" si="8"/>
        <v>0</v>
      </c>
    </row>
    <row r="24" spans="1:15" s="5" customFormat="1" ht="15.75" x14ac:dyDescent="0.2">
      <c r="A24" s="7" t="s">
        <v>629</v>
      </c>
      <c r="B24" s="8" t="s">
        <v>27</v>
      </c>
      <c r="C24" s="8" t="s">
        <v>18</v>
      </c>
      <c r="D24" s="8" t="s">
        <v>56</v>
      </c>
      <c r="E24" s="8" t="s">
        <v>103</v>
      </c>
      <c r="F24" s="8" t="s">
        <v>58</v>
      </c>
      <c r="G24" s="8" t="s">
        <v>87</v>
      </c>
      <c r="H24" s="8" t="s">
        <v>105</v>
      </c>
      <c r="I24" s="8" t="s">
        <v>107</v>
      </c>
      <c r="J24" s="8" t="s">
        <v>630</v>
      </c>
      <c r="K24" s="8">
        <v>60.7</v>
      </c>
      <c r="L24" s="8">
        <v>2022</v>
      </c>
      <c r="M24" s="10">
        <v>4613200</v>
      </c>
      <c r="N24" s="10">
        <v>0</v>
      </c>
      <c r="O24" s="10">
        <v>0</v>
      </c>
    </row>
    <row r="25" spans="1:15" s="5" customFormat="1" ht="15.75" x14ac:dyDescent="0.2">
      <c r="A25" s="7" t="s">
        <v>629</v>
      </c>
      <c r="B25" s="8" t="s">
        <v>27</v>
      </c>
      <c r="C25" s="8" t="s">
        <v>18</v>
      </c>
      <c r="D25" s="8" t="s">
        <v>56</v>
      </c>
      <c r="E25" s="8" t="s">
        <v>103</v>
      </c>
      <c r="F25" s="8" t="s">
        <v>58</v>
      </c>
      <c r="G25" s="8" t="s">
        <v>87</v>
      </c>
      <c r="H25" s="8" t="s">
        <v>105</v>
      </c>
      <c r="I25" s="8" t="s">
        <v>107</v>
      </c>
      <c r="J25" s="8" t="s">
        <v>630</v>
      </c>
      <c r="K25" s="8">
        <v>60.9</v>
      </c>
      <c r="L25" s="8">
        <v>2022</v>
      </c>
      <c r="M25" s="10">
        <v>4628400</v>
      </c>
      <c r="N25" s="10">
        <v>0</v>
      </c>
      <c r="O25" s="10">
        <v>0</v>
      </c>
    </row>
    <row r="26" spans="1:15" s="5" customFormat="1" ht="15.75" x14ac:dyDescent="0.2">
      <c r="A26" s="7" t="s">
        <v>520</v>
      </c>
      <c r="B26" s="8" t="s">
        <v>27</v>
      </c>
      <c r="C26" s="8" t="s">
        <v>18</v>
      </c>
      <c r="D26" s="8" t="s">
        <v>56</v>
      </c>
      <c r="E26" s="8" t="s">
        <v>103</v>
      </c>
      <c r="F26" s="8" t="s">
        <v>58</v>
      </c>
      <c r="G26" s="8" t="s">
        <v>87</v>
      </c>
      <c r="H26" s="8" t="s">
        <v>105</v>
      </c>
      <c r="I26" s="8" t="s">
        <v>107</v>
      </c>
      <c r="J26" s="9"/>
      <c r="K26" s="8"/>
      <c r="L26" s="8"/>
      <c r="M26" s="10">
        <v>94723200</v>
      </c>
      <c r="N26" s="10">
        <v>38000000</v>
      </c>
      <c r="O26" s="10">
        <v>95037907.519999996</v>
      </c>
    </row>
    <row r="27" spans="1:15" s="5" customFormat="1" ht="78.75" x14ac:dyDescent="0.2">
      <c r="A27" s="1" t="s">
        <v>108</v>
      </c>
      <c r="B27" s="2" t="s">
        <v>27</v>
      </c>
      <c r="C27" s="2" t="s">
        <v>18</v>
      </c>
      <c r="D27" s="2" t="s">
        <v>56</v>
      </c>
      <c r="E27" s="2" t="s">
        <v>103</v>
      </c>
      <c r="F27" s="2" t="s">
        <v>58</v>
      </c>
      <c r="G27" s="2" t="s">
        <v>87</v>
      </c>
      <c r="H27" s="2" t="s">
        <v>105</v>
      </c>
      <c r="I27" s="2" t="s">
        <v>109</v>
      </c>
      <c r="J27" s="2" t="s">
        <v>0</v>
      </c>
      <c r="K27" s="2" t="s">
        <v>0</v>
      </c>
      <c r="L27" s="2" t="s">
        <v>0</v>
      </c>
      <c r="M27" s="4">
        <f>M28+M32+M35+M37+M40+M43+M46+M50</f>
        <v>132000000</v>
      </c>
      <c r="N27" s="4">
        <f t="shared" ref="N27:O27" si="9">N28+N32+N35+N37+N40+N43+N46+N50</f>
        <v>142340000</v>
      </c>
      <c r="O27" s="4">
        <f t="shared" si="9"/>
        <v>70000000</v>
      </c>
    </row>
    <row r="28" spans="1:15" s="116" customFormat="1" ht="63" x14ac:dyDescent="0.2">
      <c r="A28" s="1" t="s">
        <v>634</v>
      </c>
      <c r="B28" s="2" t="s">
        <v>27</v>
      </c>
      <c r="C28" s="2" t="s">
        <v>18</v>
      </c>
      <c r="D28" s="2" t="s">
        <v>56</v>
      </c>
      <c r="E28" s="2" t="s">
        <v>103</v>
      </c>
      <c r="F28" s="2" t="s">
        <v>58</v>
      </c>
      <c r="G28" s="2" t="s">
        <v>87</v>
      </c>
      <c r="H28" s="2" t="s">
        <v>105</v>
      </c>
      <c r="I28" s="2" t="s">
        <v>109</v>
      </c>
      <c r="J28" s="115"/>
      <c r="K28" s="115"/>
      <c r="L28" s="115"/>
      <c r="M28" s="4">
        <f>M29+M30+M31</f>
        <v>11073200</v>
      </c>
      <c r="N28" s="4">
        <f t="shared" ref="N28:O28" si="10">N29+N30+N31</f>
        <v>0</v>
      </c>
      <c r="O28" s="4">
        <f t="shared" si="10"/>
        <v>0</v>
      </c>
    </row>
    <row r="29" spans="1:15" s="5" customFormat="1" ht="15.75" x14ac:dyDescent="0.2">
      <c r="A29" s="7" t="s">
        <v>635</v>
      </c>
      <c r="B29" s="8" t="s">
        <v>27</v>
      </c>
      <c r="C29" s="8" t="s">
        <v>18</v>
      </c>
      <c r="D29" s="8" t="s">
        <v>56</v>
      </c>
      <c r="E29" s="8" t="s">
        <v>103</v>
      </c>
      <c r="F29" s="8" t="s">
        <v>58</v>
      </c>
      <c r="G29" s="8" t="s">
        <v>87</v>
      </c>
      <c r="H29" s="8" t="s">
        <v>105</v>
      </c>
      <c r="I29" s="8" t="s">
        <v>109</v>
      </c>
      <c r="J29" s="8" t="s">
        <v>630</v>
      </c>
      <c r="K29" s="8">
        <v>42.3</v>
      </c>
      <c r="L29" s="8">
        <v>2022</v>
      </c>
      <c r="M29" s="10">
        <v>3214800</v>
      </c>
      <c r="N29" s="10">
        <v>0</v>
      </c>
      <c r="O29" s="10">
        <v>0</v>
      </c>
    </row>
    <row r="30" spans="1:15" s="5" customFormat="1" ht="15.75" x14ac:dyDescent="0.2">
      <c r="A30" s="7" t="s">
        <v>635</v>
      </c>
      <c r="B30" s="8" t="s">
        <v>27</v>
      </c>
      <c r="C30" s="8" t="s">
        <v>18</v>
      </c>
      <c r="D30" s="8" t="s">
        <v>56</v>
      </c>
      <c r="E30" s="8" t="s">
        <v>103</v>
      </c>
      <c r="F30" s="8" t="s">
        <v>58</v>
      </c>
      <c r="G30" s="8" t="s">
        <v>87</v>
      </c>
      <c r="H30" s="8" t="s">
        <v>105</v>
      </c>
      <c r="I30" s="8" t="s">
        <v>109</v>
      </c>
      <c r="J30" s="8" t="s">
        <v>630</v>
      </c>
      <c r="K30" s="8">
        <v>42.5</v>
      </c>
      <c r="L30" s="8">
        <v>2022</v>
      </c>
      <c r="M30" s="10">
        <v>3230000</v>
      </c>
      <c r="N30" s="10">
        <v>0</v>
      </c>
      <c r="O30" s="10">
        <v>0</v>
      </c>
    </row>
    <row r="31" spans="1:15" s="5" customFormat="1" ht="15.75" x14ac:dyDescent="0.2">
      <c r="A31" s="7" t="s">
        <v>629</v>
      </c>
      <c r="B31" s="8" t="s">
        <v>27</v>
      </c>
      <c r="C31" s="8" t="s">
        <v>18</v>
      </c>
      <c r="D31" s="8" t="s">
        <v>56</v>
      </c>
      <c r="E31" s="8" t="s">
        <v>103</v>
      </c>
      <c r="F31" s="8" t="s">
        <v>58</v>
      </c>
      <c r="G31" s="8" t="s">
        <v>87</v>
      </c>
      <c r="H31" s="8" t="s">
        <v>105</v>
      </c>
      <c r="I31" s="8" t="s">
        <v>109</v>
      </c>
      <c r="J31" s="8" t="s">
        <v>630</v>
      </c>
      <c r="K31" s="8">
        <v>60.9</v>
      </c>
      <c r="L31" s="8">
        <v>2022</v>
      </c>
      <c r="M31" s="10">
        <v>4628400</v>
      </c>
      <c r="N31" s="10">
        <v>0</v>
      </c>
      <c r="O31" s="10">
        <v>0</v>
      </c>
    </row>
    <row r="32" spans="1:15" s="116" customFormat="1" ht="78.75" x14ac:dyDescent="0.2">
      <c r="A32" s="1" t="s">
        <v>636</v>
      </c>
      <c r="B32" s="2" t="s">
        <v>27</v>
      </c>
      <c r="C32" s="2" t="s">
        <v>18</v>
      </c>
      <c r="D32" s="2" t="s">
        <v>56</v>
      </c>
      <c r="E32" s="2" t="s">
        <v>103</v>
      </c>
      <c r="F32" s="2" t="s">
        <v>58</v>
      </c>
      <c r="G32" s="2" t="s">
        <v>87</v>
      </c>
      <c r="H32" s="2" t="s">
        <v>105</v>
      </c>
      <c r="I32" s="2" t="s">
        <v>109</v>
      </c>
      <c r="J32" s="2"/>
      <c r="K32" s="2"/>
      <c r="L32" s="2"/>
      <c r="M32" s="4">
        <f>M33+M34</f>
        <v>10457600</v>
      </c>
      <c r="N32" s="4">
        <f t="shared" ref="N32:O32" si="11">N33+N34</f>
        <v>0</v>
      </c>
      <c r="O32" s="4">
        <f t="shared" si="11"/>
        <v>0</v>
      </c>
    </row>
    <row r="33" spans="1:15" s="5" customFormat="1" ht="15.75" x14ac:dyDescent="0.2">
      <c r="A33" s="7" t="s">
        <v>629</v>
      </c>
      <c r="B33" s="8" t="s">
        <v>27</v>
      </c>
      <c r="C33" s="8" t="s">
        <v>18</v>
      </c>
      <c r="D33" s="8" t="s">
        <v>56</v>
      </c>
      <c r="E33" s="8" t="s">
        <v>103</v>
      </c>
      <c r="F33" s="8" t="s">
        <v>58</v>
      </c>
      <c r="G33" s="8" t="s">
        <v>87</v>
      </c>
      <c r="H33" s="8" t="s">
        <v>105</v>
      </c>
      <c r="I33" s="8" t="s">
        <v>109</v>
      </c>
      <c r="J33" s="8" t="s">
        <v>630</v>
      </c>
      <c r="K33" s="8">
        <v>60.8</v>
      </c>
      <c r="L33" s="8">
        <v>2022</v>
      </c>
      <c r="M33" s="10">
        <v>4620800</v>
      </c>
      <c r="N33" s="10">
        <v>0</v>
      </c>
      <c r="O33" s="10">
        <v>0</v>
      </c>
    </row>
    <row r="34" spans="1:15" s="5" customFormat="1" ht="15.75" x14ac:dyDescent="0.2">
      <c r="A34" s="7" t="s">
        <v>629</v>
      </c>
      <c r="B34" s="8" t="s">
        <v>27</v>
      </c>
      <c r="C34" s="8" t="s">
        <v>18</v>
      </c>
      <c r="D34" s="8" t="s">
        <v>56</v>
      </c>
      <c r="E34" s="8" t="s">
        <v>103</v>
      </c>
      <c r="F34" s="8" t="s">
        <v>58</v>
      </c>
      <c r="G34" s="8" t="s">
        <v>87</v>
      </c>
      <c r="H34" s="8" t="s">
        <v>105</v>
      </c>
      <c r="I34" s="8" t="s">
        <v>109</v>
      </c>
      <c r="J34" s="8" t="s">
        <v>630</v>
      </c>
      <c r="K34" s="8">
        <v>76.8</v>
      </c>
      <c r="L34" s="8">
        <v>2022</v>
      </c>
      <c r="M34" s="10">
        <v>5836800</v>
      </c>
      <c r="N34" s="10">
        <v>0</v>
      </c>
      <c r="O34" s="10">
        <v>0</v>
      </c>
    </row>
    <row r="35" spans="1:15" s="116" customFormat="1" ht="78.75" x14ac:dyDescent="0.2">
      <c r="A35" s="1" t="s">
        <v>637</v>
      </c>
      <c r="B35" s="2" t="s">
        <v>27</v>
      </c>
      <c r="C35" s="2" t="s">
        <v>18</v>
      </c>
      <c r="D35" s="2" t="s">
        <v>56</v>
      </c>
      <c r="E35" s="2" t="s">
        <v>103</v>
      </c>
      <c r="F35" s="2" t="s">
        <v>58</v>
      </c>
      <c r="G35" s="2" t="s">
        <v>87</v>
      </c>
      <c r="H35" s="2" t="s">
        <v>105</v>
      </c>
      <c r="I35" s="2" t="s">
        <v>109</v>
      </c>
      <c r="J35" s="2"/>
      <c r="K35" s="2"/>
      <c r="L35" s="2"/>
      <c r="M35" s="4">
        <f>M36</f>
        <v>4598000</v>
      </c>
      <c r="N35" s="4">
        <f>N36</f>
        <v>0</v>
      </c>
      <c r="O35" s="4">
        <f>O36</f>
        <v>0</v>
      </c>
    </row>
    <row r="36" spans="1:15" s="5" customFormat="1" ht="15.75" x14ac:dyDescent="0.2">
      <c r="A36" s="7" t="s">
        <v>629</v>
      </c>
      <c r="B36" s="8" t="s">
        <v>27</v>
      </c>
      <c r="C36" s="8" t="s">
        <v>18</v>
      </c>
      <c r="D36" s="8" t="s">
        <v>56</v>
      </c>
      <c r="E36" s="8" t="s">
        <v>103</v>
      </c>
      <c r="F36" s="8" t="s">
        <v>58</v>
      </c>
      <c r="G36" s="8" t="s">
        <v>87</v>
      </c>
      <c r="H36" s="8" t="s">
        <v>105</v>
      </c>
      <c r="I36" s="8" t="s">
        <v>109</v>
      </c>
      <c r="J36" s="8" t="s">
        <v>630</v>
      </c>
      <c r="K36" s="8">
        <v>60.5</v>
      </c>
      <c r="L36" s="8">
        <v>2022</v>
      </c>
      <c r="M36" s="10">
        <v>4598000</v>
      </c>
      <c r="N36" s="10">
        <v>0</v>
      </c>
      <c r="O36" s="10">
        <v>0</v>
      </c>
    </row>
    <row r="37" spans="1:15" s="116" customFormat="1" ht="78.75" x14ac:dyDescent="0.2">
      <c r="A37" s="1" t="s">
        <v>638</v>
      </c>
      <c r="B37" s="2" t="s">
        <v>27</v>
      </c>
      <c r="C37" s="2" t="s">
        <v>18</v>
      </c>
      <c r="D37" s="2" t="s">
        <v>56</v>
      </c>
      <c r="E37" s="2" t="s">
        <v>103</v>
      </c>
      <c r="F37" s="2" t="s">
        <v>58</v>
      </c>
      <c r="G37" s="2" t="s">
        <v>87</v>
      </c>
      <c r="H37" s="2" t="s">
        <v>105</v>
      </c>
      <c r="I37" s="2" t="s">
        <v>109</v>
      </c>
      <c r="J37" s="2"/>
      <c r="K37" s="2"/>
      <c r="L37" s="2"/>
      <c r="M37" s="4">
        <f>M38+M39</f>
        <v>9234000</v>
      </c>
      <c r="N37" s="4">
        <f t="shared" ref="N37:O37" si="12">N38+N39</f>
        <v>0</v>
      </c>
      <c r="O37" s="4">
        <f t="shared" si="12"/>
        <v>0</v>
      </c>
    </row>
    <row r="38" spans="1:15" s="5" customFormat="1" ht="15.75" x14ac:dyDescent="0.2">
      <c r="A38" s="7" t="s">
        <v>629</v>
      </c>
      <c r="B38" s="8" t="s">
        <v>27</v>
      </c>
      <c r="C38" s="8" t="s">
        <v>18</v>
      </c>
      <c r="D38" s="8" t="s">
        <v>56</v>
      </c>
      <c r="E38" s="8" t="s">
        <v>103</v>
      </c>
      <c r="F38" s="8" t="s">
        <v>58</v>
      </c>
      <c r="G38" s="8" t="s">
        <v>87</v>
      </c>
      <c r="H38" s="8" t="s">
        <v>105</v>
      </c>
      <c r="I38" s="8" t="s">
        <v>109</v>
      </c>
      <c r="J38" s="8" t="s">
        <v>630</v>
      </c>
      <c r="K38" s="8">
        <v>60.7</v>
      </c>
      <c r="L38" s="8">
        <v>2022</v>
      </c>
      <c r="M38" s="10">
        <v>4613200</v>
      </c>
      <c r="N38" s="10">
        <v>0</v>
      </c>
      <c r="O38" s="10">
        <v>0</v>
      </c>
    </row>
    <row r="39" spans="1:15" s="5" customFormat="1" ht="15.75" x14ac:dyDescent="0.2">
      <c r="A39" s="7" t="s">
        <v>629</v>
      </c>
      <c r="B39" s="8" t="s">
        <v>27</v>
      </c>
      <c r="C39" s="8" t="s">
        <v>18</v>
      </c>
      <c r="D39" s="8" t="s">
        <v>56</v>
      </c>
      <c r="E39" s="8" t="s">
        <v>103</v>
      </c>
      <c r="F39" s="8" t="s">
        <v>58</v>
      </c>
      <c r="G39" s="8" t="s">
        <v>87</v>
      </c>
      <c r="H39" s="8" t="s">
        <v>105</v>
      </c>
      <c r="I39" s="8" t="s">
        <v>109</v>
      </c>
      <c r="J39" s="8" t="s">
        <v>630</v>
      </c>
      <c r="K39" s="8">
        <v>60.8</v>
      </c>
      <c r="L39" s="8">
        <v>2022</v>
      </c>
      <c r="M39" s="10">
        <v>4620800</v>
      </c>
      <c r="N39" s="10">
        <v>0</v>
      </c>
      <c r="O39" s="10">
        <v>0</v>
      </c>
    </row>
    <row r="40" spans="1:15" s="116" customFormat="1" ht="78.75" x14ac:dyDescent="0.2">
      <c r="A40" s="1" t="s">
        <v>639</v>
      </c>
      <c r="B40" s="2" t="s">
        <v>27</v>
      </c>
      <c r="C40" s="2" t="s">
        <v>18</v>
      </c>
      <c r="D40" s="2" t="s">
        <v>56</v>
      </c>
      <c r="E40" s="2" t="s">
        <v>103</v>
      </c>
      <c r="F40" s="2" t="s">
        <v>58</v>
      </c>
      <c r="G40" s="2" t="s">
        <v>87</v>
      </c>
      <c r="H40" s="2" t="s">
        <v>105</v>
      </c>
      <c r="I40" s="2" t="s">
        <v>109</v>
      </c>
      <c r="J40" s="2"/>
      <c r="K40" s="2"/>
      <c r="L40" s="2"/>
      <c r="M40" s="4">
        <f>M41+M42</f>
        <v>10776800</v>
      </c>
      <c r="N40" s="4">
        <f t="shared" ref="N40:O40" si="13">N41+N42</f>
        <v>0</v>
      </c>
      <c r="O40" s="4">
        <f t="shared" si="13"/>
        <v>0</v>
      </c>
    </row>
    <row r="41" spans="1:15" s="5" customFormat="1" ht="15.75" x14ac:dyDescent="0.2">
      <c r="A41" s="7" t="s">
        <v>629</v>
      </c>
      <c r="B41" s="8" t="s">
        <v>27</v>
      </c>
      <c r="C41" s="8" t="s">
        <v>18</v>
      </c>
      <c r="D41" s="8" t="s">
        <v>56</v>
      </c>
      <c r="E41" s="8" t="s">
        <v>103</v>
      </c>
      <c r="F41" s="8" t="s">
        <v>58</v>
      </c>
      <c r="G41" s="8" t="s">
        <v>87</v>
      </c>
      <c r="H41" s="8" t="s">
        <v>105</v>
      </c>
      <c r="I41" s="8" t="s">
        <v>109</v>
      </c>
      <c r="J41" s="8" t="s">
        <v>630</v>
      </c>
      <c r="K41" s="8">
        <v>60.6</v>
      </c>
      <c r="L41" s="8">
        <v>2022</v>
      </c>
      <c r="M41" s="10">
        <v>4605600</v>
      </c>
      <c r="N41" s="10">
        <v>0</v>
      </c>
      <c r="O41" s="10">
        <v>0</v>
      </c>
    </row>
    <row r="42" spans="1:15" s="5" customFormat="1" ht="15.75" x14ac:dyDescent="0.2">
      <c r="A42" s="7" t="s">
        <v>631</v>
      </c>
      <c r="B42" s="8" t="s">
        <v>27</v>
      </c>
      <c r="C42" s="8" t="s">
        <v>18</v>
      </c>
      <c r="D42" s="8" t="s">
        <v>56</v>
      </c>
      <c r="E42" s="8" t="s">
        <v>103</v>
      </c>
      <c r="F42" s="8" t="s">
        <v>58</v>
      </c>
      <c r="G42" s="8" t="s">
        <v>87</v>
      </c>
      <c r="H42" s="8" t="s">
        <v>105</v>
      </c>
      <c r="I42" s="8" t="s">
        <v>109</v>
      </c>
      <c r="J42" s="8" t="s">
        <v>630</v>
      </c>
      <c r="K42" s="8">
        <v>81.2</v>
      </c>
      <c r="L42" s="8">
        <v>2022</v>
      </c>
      <c r="M42" s="10">
        <v>6171200</v>
      </c>
      <c r="N42" s="10">
        <v>0</v>
      </c>
      <c r="O42" s="10">
        <v>0</v>
      </c>
    </row>
    <row r="43" spans="1:15" s="116" customFormat="1" ht="63" x14ac:dyDescent="0.2">
      <c r="A43" s="1" t="s">
        <v>640</v>
      </c>
      <c r="B43" s="2" t="s">
        <v>27</v>
      </c>
      <c r="C43" s="2" t="s">
        <v>18</v>
      </c>
      <c r="D43" s="2" t="s">
        <v>56</v>
      </c>
      <c r="E43" s="2" t="s">
        <v>103</v>
      </c>
      <c r="F43" s="2" t="s">
        <v>58</v>
      </c>
      <c r="G43" s="2" t="s">
        <v>87</v>
      </c>
      <c r="H43" s="2" t="s">
        <v>105</v>
      </c>
      <c r="I43" s="2" t="s">
        <v>109</v>
      </c>
      <c r="J43" s="2"/>
      <c r="K43" s="2"/>
      <c r="L43" s="2"/>
      <c r="M43" s="4">
        <f>M44+M45</f>
        <v>7858400</v>
      </c>
      <c r="N43" s="4">
        <f t="shared" ref="N43:O43" si="14">N44+N45</f>
        <v>0</v>
      </c>
      <c r="O43" s="4">
        <f t="shared" si="14"/>
        <v>0</v>
      </c>
    </row>
    <row r="44" spans="1:15" s="5" customFormat="1" ht="15.75" x14ac:dyDescent="0.2">
      <c r="A44" s="7" t="s">
        <v>635</v>
      </c>
      <c r="B44" s="8" t="s">
        <v>27</v>
      </c>
      <c r="C44" s="8" t="s">
        <v>18</v>
      </c>
      <c r="D44" s="8" t="s">
        <v>56</v>
      </c>
      <c r="E44" s="8" t="s">
        <v>103</v>
      </c>
      <c r="F44" s="8" t="s">
        <v>58</v>
      </c>
      <c r="G44" s="8" t="s">
        <v>87</v>
      </c>
      <c r="H44" s="8" t="s">
        <v>105</v>
      </c>
      <c r="I44" s="8" t="s">
        <v>109</v>
      </c>
      <c r="J44" s="8" t="s">
        <v>630</v>
      </c>
      <c r="K44" s="8">
        <v>42.5</v>
      </c>
      <c r="L44" s="8">
        <v>2022</v>
      </c>
      <c r="M44" s="10">
        <v>3230000</v>
      </c>
      <c r="N44" s="10">
        <v>0</v>
      </c>
      <c r="O44" s="10">
        <v>0</v>
      </c>
    </row>
    <row r="45" spans="1:15" s="5" customFormat="1" ht="15.75" x14ac:dyDescent="0.2">
      <c r="A45" s="7" t="s">
        <v>629</v>
      </c>
      <c r="B45" s="8" t="s">
        <v>27</v>
      </c>
      <c r="C45" s="8" t="s">
        <v>18</v>
      </c>
      <c r="D45" s="8" t="s">
        <v>56</v>
      </c>
      <c r="E45" s="8" t="s">
        <v>103</v>
      </c>
      <c r="F45" s="8" t="s">
        <v>58</v>
      </c>
      <c r="G45" s="8" t="s">
        <v>87</v>
      </c>
      <c r="H45" s="8" t="s">
        <v>105</v>
      </c>
      <c r="I45" s="8" t="s">
        <v>109</v>
      </c>
      <c r="J45" s="8" t="s">
        <v>630</v>
      </c>
      <c r="K45" s="8">
        <v>60.9</v>
      </c>
      <c r="L45" s="8">
        <v>2022</v>
      </c>
      <c r="M45" s="10">
        <v>4628400</v>
      </c>
      <c r="N45" s="10">
        <v>0</v>
      </c>
      <c r="O45" s="10">
        <v>0</v>
      </c>
    </row>
    <row r="46" spans="1:15" s="116" customFormat="1" ht="63" x14ac:dyDescent="0.2">
      <c r="A46" s="1" t="s">
        <v>641</v>
      </c>
      <c r="B46" s="2" t="s">
        <v>27</v>
      </c>
      <c r="C46" s="2" t="s">
        <v>18</v>
      </c>
      <c r="D46" s="2" t="s">
        <v>56</v>
      </c>
      <c r="E46" s="2" t="s">
        <v>103</v>
      </c>
      <c r="F46" s="2" t="s">
        <v>58</v>
      </c>
      <c r="G46" s="2" t="s">
        <v>87</v>
      </c>
      <c r="H46" s="2" t="s">
        <v>105</v>
      </c>
      <c r="I46" s="2" t="s">
        <v>109</v>
      </c>
      <c r="J46" s="2"/>
      <c r="K46" s="2"/>
      <c r="L46" s="2"/>
      <c r="M46" s="4">
        <f>M47+M48+M49</f>
        <v>15420400</v>
      </c>
      <c r="N46" s="4">
        <f t="shared" ref="N46:O46" si="15">N47+N48+N49</f>
        <v>0</v>
      </c>
      <c r="O46" s="4">
        <f t="shared" si="15"/>
        <v>0</v>
      </c>
    </row>
    <row r="47" spans="1:15" s="5" customFormat="1" ht="15.75" x14ac:dyDescent="0.2">
      <c r="A47" s="7" t="s">
        <v>629</v>
      </c>
      <c r="B47" s="8" t="s">
        <v>27</v>
      </c>
      <c r="C47" s="8" t="s">
        <v>18</v>
      </c>
      <c r="D47" s="8" t="s">
        <v>56</v>
      </c>
      <c r="E47" s="8" t="s">
        <v>103</v>
      </c>
      <c r="F47" s="8" t="s">
        <v>58</v>
      </c>
      <c r="G47" s="8" t="s">
        <v>87</v>
      </c>
      <c r="H47" s="8" t="s">
        <v>105</v>
      </c>
      <c r="I47" s="8" t="s">
        <v>109</v>
      </c>
      <c r="J47" s="8" t="s">
        <v>630</v>
      </c>
      <c r="K47" s="8">
        <v>60.6</v>
      </c>
      <c r="L47" s="8">
        <v>2022</v>
      </c>
      <c r="M47" s="10">
        <v>4605600</v>
      </c>
      <c r="N47" s="10">
        <v>0</v>
      </c>
      <c r="O47" s="10">
        <v>0</v>
      </c>
    </row>
    <row r="48" spans="1:15" s="5" customFormat="1" ht="15.75" x14ac:dyDescent="0.2">
      <c r="A48" s="7" t="s">
        <v>629</v>
      </c>
      <c r="B48" s="8" t="s">
        <v>27</v>
      </c>
      <c r="C48" s="8" t="s">
        <v>18</v>
      </c>
      <c r="D48" s="8" t="s">
        <v>56</v>
      </c>
      <c r="E48" s="8" t="s">
        <v>103</v>
      </c>
      <c r="F48" s="8" t="s">
        <v>58</v>
      </c>
      <c r="G48" s="8" t="s">
        <v>87</v>
      </c>
      <c r="H48" s="8" t="s">
        <v>105</v>
      </c>
      <c r="I48" s="8" t="s">
        <v>109</v>
      </c>
      <c r="J48" s="8" t="s">
        <v>630</v>
      </c>
      <c r="K48" s="8">
        <v>60.8</v>
      </c>
      <c r="L48" s="8">
        <v>2022</v>
      </c>
      <c r="M48" s="10">
        <v>4620800</v>
      </c>
      <c r="N48" s="10">
        <v>0</v>
      </c>
      <c r="O48" s="10">
        <v>0</v>
      </c>
    </row>
    <row r="49" spans="1:15" s="5" customFormat="1" ht="15.75" x14ac:dyDescent="0.2">
      <c r="A49" s="7" t="s">
        <v>631</v>
      </c>
      <c r="B49" s="8" t="s">
        <v>27</v>
      </c>
      <c r="C49" s="8" t="s">
        <v>18</v>
      </c>
      <c r="D49" s="8" t="s">
        <v>56</v>
      </c>
      <c r="E49" s="8" t="s">
        <v>103</v>
      </c>
      <c r="F49" s="8" t="s">
        <v>58</v>
      </c>
      <c r="G49" s="8" t="s">
        <v>87</v>
      </c>
      <c r="H49" s="8" t="s">
        <v>105</v>
      </c>
      <c r="I49" s="8" t="s">
        <v>109</v>
      </c>
      <c r="J49" s="8" t="s">
        <v>630</v>
      </c>
      <c r="K49" s="8">
        <v>81.5</v>
      </c>
      <c r="L49" s="8">
        <v>2022</v>
      </c>
      <c r="M49" s="10">
        <v>6194000</v>
      </c>
      <c r="N49" s="10">
        <v>0</v>
      </c>
      <c r="O49" s="10">
        <v>0</v>
      </c>
    </row>
    <row r="50" spans="1:15" s="5" customFormat="1" ht="15.75" x14ac:dyDescent="0.2">
      <c r="A50" s="7" t="s">
        <v>520</v>
      </c>
      <c r="B50" s="8" t="s">
        <v>27</v>
      </c>
      <c r="C50" s="8" t="s">
        <v>18</v>
      </c>
      <c r="D50" s="8" t="s">
        <v>56</v>
      </c>
      <c r="E50" s="8" t="s">
        <v>103</v>
      </c>
      <c r="F50" s="8" t="s">
        <v>58</v>
      </c>
      <c r="G50" s="8" t="s">
        <v>87</v>
      </c>
      <c r="H50" s="8" t="s">
        <v>105</v>
      </c>
      <c r="I50" s="8" t="s">
        <v>109</v>
      </c>
      <c r="J50" s="8"/>
      <c r="K50" s="8"/>
      <c r="L50" s="8"/>
      <c r="M50" s="10">
        <v>62581600</v>
      </c>
      <c r="N50" s="10">
        <v>142340000</v>
      </c>
      <c r="O50" s="10">
        <v>70000000</v>
      </c>
    </row>
    <row r="51" spans="1:15" s="5" customFormat="1" ht="15.75" x14ac:dyDescent="0.2">
      <c r="A51" s="6" t="s">
        <v>110</v>
      </c>
      <c r="B51" s="2" t="s">
        <v>27</v>
      </c>
      <c r="C51" s="2" t="s">
        <v>18</v>
      </c>
      <c r="D51" s="2" t="s">
        <v>56</v>
      </c>
      <c r="E51" s="2" t="s">
        <v>103</v>
      </c>
      <c r="F51" s="2" t="s">
        <v>58</v>
      </c>
      <c r="G51" s="2" t="s">
        <v>32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4">
        <f>M52</f>
        <v>141500000</v>
      </c>
      <c r="N51" s="4">
        <f t="shared" ref="N51:O51" si="16">N52</f>
        <v>30800000</v>
      </c>
      <c r="O51" s="4">
        <f t="shared" si="16"/>
        <v>0</v>
      </c>
    </row>
    <row r="52" spans="1:15" s="5" customFormat="1" ht="63" x14ac:dyDescent="0.2">
      <c r="A52" s="1" t="s">
        <v>104</v>
      </c>
      <c r="B52" s="2" t="s">
        <v>27</v>
      </c>
      <c r="C52" s="2" t="s">
        <v>18</v>
      </c>
      <c r="D52" s="2" t="s">
        <v>56</v>
      </c>
      <c r="E52" s="2" t="s">
        <v>103</v>
      </c>
      <c r="F52" s="2" t="s">
        <v>58</v>
      </c>
      <c r="G52" s="2" t="s">
        <v>32</v>
      </c>
      <c r="H52" s="2" t="s">
        <v>105</v>
      </c>
      <c r="I52" s="3" t="s">
        <v>0</v>
      </c>
      <c r="J52" s="3" t="s">
        <v>0</v>
      </c>
      <c r="K52" s="3" t="s">
        <v>0</v>
      </c>
      <c r="L52" s="3" t="s">
        <v>0</v>
      </c>
      <c r="M52" s="4">
        <f>M53+M59</f>
        <v>141500000</v>
      </c>
      <c r="N52" s="4">
        <f t="shared" ref="N52:O52" si="17">N53+N59</f>
        <v>30800000</v>
      </c>
      <c r="O52" s="4">
        <f t="shared" si="17"/>
        <v>0</v>
      </c>
    </row>
    <row r="53" spans="1:15" s="5" customFormat="1" ht="78.75" x14ac:dyDescent="0.2">
      <c r="A53" s="1" t="s">
        <v>106</v>
      </c>
      <c r="B53" s="2" t="s">
        <v>27</v>
      </c>
      <c r="C53" s="2" t="s">
        <v>18</v>
      </c>
      <c r="D53" s="2" t="s">
        <v>56</v>
      </c>
      <c r="E53" s="2" t="s">
        <v>103</v>
      </c>
      <c r="F53" s="2" t="s">
        <v>58</v>
      </c>
      <c r="G53" s="2" t="s">
        <v>32</v>
      </c>
      <c r="H53" s="2" t="s">
        <v>105</v>
      </c>
      <c r="I53" s="2" t="s">
        <v>107</v>
      </c>
      <c r="J53" s="2" t="s">
        <v>0</v>
      </c>
      <c r="K53" s="2" t="s">
        <v>0</v>
      </c>
      <c r="L53" s="2" t="s">
        <v>0</v>
      </c>
      <c r="M53" s="112">
        <f>M54</f>
        <v>12365200</v>
      </c>
      <c r="N53" s="112">
        <f t="shared" ref="N53:O53" si="18">N54</f>
        <v>0</v>
      </c>
      <c r="O53" s="112">
        <f t="shared" si="18"/>
        <v>0</v>
      </c>
    </row>
    <row r="54" spans="1:15" s="116" customFormat="1" ht="63" x14ac:dyDescent="0.2">
      <c r="A54" s="1" t="s">
        <v>642</v>
      </c>
      <c r="B54" s="2" t="s">
        <v>27</v>
      </c>
      <c r="C54" s="2" t="s">
        <v>18</v>
      </c>
      <c r="D54" s="2" t="s">
        <v>56</v>
      </c>
      <c r="E54" s="2" t="s">
        <v>103</v>
      </c>
      <c r="F54" s="2" t="s">
        <v>58</v>
      </c>
      <c r="G54" s="2" t="s">
        <v>32</v>
      </c>
      <c r="H54" s="2" t="s">
        <v>105</v>
      </c>
      <c r="I54" s="2" t="s">
        <v>107</v>
      </c>
      <c r="J54" s="115"/>
      <c r="K54" s="115"/>
      <c r="L54" s="115"/>
      <c r="M54" s="112">
        <f>M55+M56+M57+M58</f>
        <v>12365200</v>
      </c>
      <c r="N54" s="112">
        <f t="shared" ref="N54:O54" si="19">N55+N56+N57+N58</f>
        <v>0</v>
      </c>
      <c r="O54" s="112">
        <f t="shared" si="19"/>
        <v>0</v>
      </c>
    </row>
    <row r="55" spans="1:15" s="5" customFormat="1" ht="15.75" x14ac:dyDescent="0.2">
      <c r="A55" s="7" t="s">
        <v>635</v>
      </c>
      <c r="B55" s="8" t="s">
        <v>27</v>
      </c>
      <c r="C55" s="8" t="s">
        <v>18</v>
      </c>
      <c r="D55" s="8" t="s">
        <v>56</v>
      </c>
      <c r="E55" s="8" t="s">
        <v>103</v>
      </c>
      <c r="F55" s="8" t="s">
        <v>58</v>
      </c>
      <c r="G55" s="8" t="s">
        <v>32</v>
      </c>
      <c r="H55" s="8" t="s">
        <v>105</v>
      </c>
      <c r="I55" s="8" t="s">
        <v>107</v>
      </c>
      <c r="J55" s="8" t="s">
        <v>630</v>
      </c>
      <c r="K55" s="8">
        <v>41.5</v>
      </c>
      <c r="L55" s="8">
        <v>2022</v>
      </c>
      <c r="M55" s="113">
        <v>3154000</v>
      </c>
      <c r="N55" s="10">
        <v>0</v>
      </c>
      <c r="O55" s="10">
        <v>0</v>
      </c>
    </row>
    <row r="56" spans="1:15" s="5" customFormat="1" ht="15.75" x14ac:dyDescent="0.2">
      <c r="A56" s="7" t="s">
        <v>629</v>
      </c>
      <c r="B56" s="8" t="s">
        <v>27</v>
      </c>
      <c r="C56" s="8" t="s">
        <v>18</v>
      </c>
      <c r="D56" s="8" t="s">
        <v>56</v>
      </c>
      <c r="E56" s="8" t="s">
        <v>103</v>
      </c>
      <c r="F56" s="8" t="s">
        <v>58</v>
      </c>
      <c r="G56" s="8" t="s">
        <v>32</v>
      </c>
      <c r="H56" s="8" t="s">
        <v>105</v>
      </c>
      <c r="I56" s="8" t="s">
        <v>107</v>
      </c>
      <c r="J56" s="8" t="s">
        <v>630</v>
      </c>
      <c r="K56" s="8">
        <v>60.5</v>
      </c>
      <c r="L56" s="8">
        <v>2022</v>
      </c>
      <c r="M56" s="113">
        <v>4598000</v>
      </c>
      <c r="N56" s="10">
        <v>0</v>
      </c>
      <c r="O56" s="10">
        <v>0</v>
      </c>
    </row>
    <row r="57" spans="1:15" s="5" customFormat="1" ht="15.75" x14ac:dyDescent="0.2">
      <c r="A57" s="7" t="s">
        <v>629</v>
      </c>
      <c r="B57" s="8" t="s">
        <v>27</v>
      </c>
      <c r="C57" s="8" t="s">
        <v>18</v>
      </c>
      <c r="D57" s="8" t="s">
        <v>56</v>
      </c>
      <c r="E57" s="8" t="s">
        <v>103</v>
      </c>
      <c r="F57" s="8" t="s">
        <v>58</v>
      </c>
      <c r="G57" s="8" t="s">
        <v>32</v>
      </c>
      <c r="H57" s="8" t="s">
        <v>105</v>
      </c>
      <c r="I57" s="8" t="s">
        <v>107</v>
      </c>
      <c r="J57" s="8" t="s">
        <v>630</v>
      </c>
      <c r="K57" s="8">
        <v>60.7</v>
      </c>
      <c r="L57" s="8">
        <v>2022</v>
      </c>
      <c r="M57" s="113">
        <v>4613200</v>
      </c>
      <c r="N57" s="10">
        <v>0</v>
      </c>
      <c r="O57" s="10">
        <v>0</v>
      </c>
    </row>
    <row r="58" spans="1:15" s="5" customFormat="1" ht="15.75" x14ac:dyDescent="0.2">
      <c r="A58" s="7" t="s">
        <v>520</v>
      </c>
      <c r="B58" s="8" t="s">
        <v>27</v>
      </c>
      <c r="C58" s="8" t="s">
        <v>18</v>
      </c>
      <c r="D58" s="8" t="s">
        <v>56</v>
      </c>
      <c r="E58" s="8" t="s">
        <v>103</v>
      </c>
      <c r="F58" s="8" t="s">
        <v>58</v>
      </c>
      <c r="G58" s="8" t="s">
        <v>32</v>
      </c>
      <c r="H58" s="8" t="s">
        <v>105</v>
      </c>
      <c r="I58" s="8" t="s">
        <v>107</v>
      </c>
      <c r="J58" s="8"/>
      <c r="K58" s="8"/>
      <c r="L58" s="8"/>
      <c r="M58" s="113">
        <v>0</v>
      </c>
      <c r="N58" s="10">
        <v>0</v>
      </c>
      <c r="O58" s="10">
        <v>0</v>
      </c>
    </row>
    <row r="59" spans="1:15" s="5" customFormat="1" ht="78.75" x14ac:dyDescent="0.2">
      <c r="A59" s="1" t="s">
        <v>108</v>
      </c>
      <c r="B59" s="2" t="s">
        <v>27</v>
      </c>
      <c r="C59" s="2" t="s">
        <v>18</v>
      </c>
      <c r="D59" s="2" t="s">
        <v>56</v>
      </c>
      <c r="E59" s="2" t="s">
        <v>103</v>
      </c>
      <c r="F59" s="2" t="s">
        <v>58</v>
      </c>
      <c r="G59" s="2" t="s">
        <v>32</v>
      </c>
      <c r="H59" s="2" t="s">
        <v>105</v>
      </c>
      <c r="I59" s="2" t="s">
        <v>109</v>
      </c>
      <c r="J59" s="2" t="s">
        <v>0</v>
      </c>
      <c r="K59" s="2" t="s">
        <v>0</v>
      </c>
      <c r="L59" s="2" t="s">
        <v>0</v>
      </c>
      <c r="M59" s="112">
        <f>M60+M62</f>
        <v>129134800</v>
      </c>
      <c r="N59" s="112">
        <f t="shared" ref="N59:O59" si="20">N60+N62</f>
        <v>30800000</v>
      </c>
      <c r="O59" s="112">
        <f t="shared" si="20"/>
        <v>0</v>
      </c>
    </row>
    <row r="60" spans="1:15" s="5" customFormat="1" ht="63" x14ac:dyDescent="0.2">
      <c r="A60" s="1" t="s">
        <v>643</v>
      </c>
      <c r="B60" s="2" t="s">
        <v>27</v>
      </c>
      <c r="C60" s="2" t="s">
        <v>18</v>
      </c>
      <c r="D60" s="2" t="s">
        <v>56</v>
      </c>
      <c r="E60" s="2" t="s">
        <v>103</v>
      </c>
      <c r="F60" s="2" t="s">
        <v>58</v>
      </c>
      <c r="G60" s="2" t="s">
        <v>32</v>
      </c>
      <c r="H60" s="2" t="s">
        <v>105</v>
      </c>
      <c r="I60" s="2" t="s">
        <v>109</v>
      </c>
      <c r="J60" s="2"/>
      <c r="K60" s="2"/>
      <c r="L60" s="2"/>
      <c r="M60" s="112">
        <f>M61</f>
        <v>4636000</v>
      </c>
      <c r="N60" s="112">
        <f t="shared" ref="N60:O60" si="21">N61</f>
        <v>0</v>
      </c>
      <c r="O60" s="112">
        <f t="shared" si="21"/>
        <v>0</v>
      </c>
    </row>
    <row r="61" spans="1:15" s="5" customFormat="1" ht="15.75" x14ac:dyDescent="0.2">
      <c r="A61" s="7" t="s">
        <v>629</v>
      </c>
      <c r="B61" s="8" t="s">
        <v>27</v>
      </c>
      <c r="C61" s="8" t="s">
        <v>18</v>
      </c>
      <c r="D61" s="8" t="s">
        <v>56</v>
      </c>
      <c r="E61" s="8" t="s">
        <v>103</v>
      </c>
      <c r="F61" s="8" t="s">
        <v>58</v>
      </c>
      <c r="G61" s="8" t="s">
        <v>32</v>
      </c>
      <c r="H61" s="8" t="s">
        <v>105</v>
      </c>
      <c r="I61" s="8" t="s">
        <v>109</v>
      </c>
      <c r="J61" s="8" t="s">
        <v>630</v>
      </c>
      <c r="K61" s="114">
        <v>61</v>
      </c>
      <c r="L61" s="8">
        <v>2022</v>
      </c>
      <c r="M61" s="113">
        <v>4636000</v>
      </c>
      <c r="N61" s="10">
        <v>0</v>
      </c>
      <c r="O61" s="10">
        <v>0</v>
      </c>
    </row>
    <row r="62" spans="1:15" s="5" customFormat="1" ht="15.75" x14ac:dyDescent="0.2">
      <c r="A62" s="7" t="s">
        <v>520</v>
      </c>
      <c r="B62" s="8" t="s">
        <v>27</v>
      </c>
      <c r="C62" s="8" t="s">
        <v>18</v>
      </c>
      <c r="D62" s="8" t="s">
        <v>56</v>
      </c>
      <c r="E62" s="8" t="s">
        <v>103</v>
      </c>
      <c r="F62" s="8" t="s">
        <v>58</v>
      </c>
      <c r="G62" s="8" t="s">
        <v>32</v>
      </c>
      <c r="H62" s="8" t="s">
        <v>105</v>
      </c>
      <c r="I62" s="8" t="s">
        <v>109</v>
      </c>
      <c r="J62" s="8"/>
      <c r="K62" s="8"/>
      <c r="L62" s="8"/>
      <c r="M62" s="113">
        <v>124498800</v>
      </c>
      <c r="N62" s="10">
        <v>30800000</v>
      </c>
      <c r="O62" s="10">
        <v>0</v>
      </c>
    </row>
    <row r="63" spans="1:15" s="5" customFormat="1" ht="15.75" x14ac:dyDescent="0.2">
      <c r="A63" s="6" t="s">
        <v>111</v>
      </c>
      <c r="B63" s="2" t="s">
        <v>27</v>
      </c>
      <c r="C63" s="2" t="s">
        <v>18</v>
      </c>
      <c r="D63" s="2" t="s">
        <v>56</v>
      </c>
      <c r="E63" s="2" t="s">
        <v>103</v>
      </c>
      <c r="F63" s="2" t="s">
        <v>58</v>
      </c>
      <c r="G63" s="2" t="s">
        <v>56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4">
        <f>M64</f>
        <v>6300000</v>
      </c>
      <c r="N63" s="4">
        <f t="shared" ref="N63:O63" si="22">N64</f>
        <v>4200000</v>
      </c>
      <c r="O63" s="4">
        <f t="shared" si="22"/>
        <v>0</v>
      </c>
    </row>
    <row r="64" spans="1:15" s="5" customFormat="1" ht="63" x14ac:dyDescent="0.2">
      <c r="A64" s="1" t="s">
        <v>104</v>
      </c>
      <c r="B64" s="2" t="s">
        <v>27</v>
      </c>
      <c r="C64" s="2" t="s">
        <v>18</v>
      </c>
      <c r="D64" s="2" t="s">
        <v>56</v>
      </c>
      <c r="E64" s="2" t="s">
        <v>103</v>
      </c>
      <c r="F64" s="2" t="s">
        <v>58</v>
      </c>
      <c r="G64" s="2" t="s">
        <v>56</v>
      </c>
      <c r="H64" s="2" t="s">
        <v>105</v>
      </c>
      <c r="I64" s="3" t="s">
        <v>0</v>
      </c>
      <c r="J64" s="3" t="s">
        <v>0</v>
      </c>
      <c r="K64" s="3" t="s">
        <v>0</v>
      </c>
      <c r="L64" s="3" t="s">
        <v>0</v>
      </c>
      <c r="M64" s="4">
        <f>M65</f>
        <v>6300000</v>
      </c>
      <c r="N64" s="4">
        <f t="shared" ref="N64:O65" si="23">N65</f>
        <v>4200000</v>
      </c>
      <c r="O64" s="4">
        <f t="shared" si="23"/>
        <v>0</v>
      </c>
    </row>
    <row r="65" spans="1:15" s="5" customFormat="1" ht="78.75" x14ac:dyDescent="0.2">
      <c r="A65" s="1" t="s">
        <v>108</v>
      </c>
      <c r="B65" s="2" t="s">
        <v>27</v>
      </c>
      <c r="C65" s="2" t="s">
        <v>18</v>
      </c>
      <c r="D65" s="2" t="s">
        <v>56</v>
      </c>
      <c r="E65" s="2" t="s">
        <v>103</v>
      </c>
      <c r="F65" s="2" t="s">
        <v>58</v>
      </c>
      <c r="G65" s="2" t="s">
        <v>56</v>
      </c>
      <c r="H65" s="2" t="s">
        <v>105</v>
      </c>
      <c r="I65" s="2" t="s">
        <v>109</v>
      </c>
      <c r="J65" s="2" t="s">
        <v>0</v>
      </c>
      <c r="K65" s="2" t="s">
        <v>0</v>
      </c>
      <c r="L65" s="2" t="s">
        <v>0</v>
      </c>
      <c r="M65" s="4">
        <f>M66</f>
        <v>6300000</v>
      </c>
      <c r="N65" s="4">
        <f t="shared" si="23"/>
        <v>4200000</v>
      </c>
      <c r="O65" s="4">
        <f t="shared" si="23"/>
        <v>0</v>
      </c>
    </row>
    <row r="66" spans="1:15" s="5" customFormat="1" ht="15.75" x14ac:dyDescent="0.2">
      <c r="A66" s="7" t="s">
        <v>520</v>
      </c>
      <c r="B66" s="8" t="s">
        <v>27</v>
      </c>
      <c r="C66" s="8" t="s">
        <v>18</v>
      </c>
      <c r="D66" s="8" t="s">
        <v>56</v>
      </c>
      <c r="E66" s="8" t="s">
        <v>103</v>
      </c>
      <c r="F66" s="8" t="s">
        <v>58</v>
      </c>
      <c r="G66" s="8" t="s">
        <v>56</v>
      </c>
      <c r="H66" s="8" t="s">
        <v>105</v>
      </c>
      <c r="I66" s="8" t="s">
        <v>109</v>
      </c>
      <c r="J66" s="9" t="s">
        <v>0</v>
      </c>
      <c r="K66" s="9" t="s">
        <v>0</v>
      </c>
      <c r="L66" s="9" t="s">
        <v>0</v>
      </c>
      <c r="M66" s="10">
        <v>6300000</v>
      </c>
      <c r="N66" s="10">
        <v>4200000</v>
      </c>
      <c r="O66" s="10">
        <v>0</v>
      </c>
    </row>
    <row r="67" spans="1:15" s="5" customFormat="1" ht="31.5" x14ac:dyDescent="0.2">
      <c r="A67" s="1" t="s">
        <v>128</v>
      </c>
      <c r="B67" s="2" t="s">
        <v>28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3" t="s">
        <v>0</v>
      </c>
      <c r="I67" s="3" t="s">
        <v>0</v>
      </c>
      <c r="J67" s="3" t="s">
        <v>0</v>
      </c>
      <c r="K67" s="3" t="s">
        <v>0</v>
      </c>
      <c r="L67" s="3" t="s">
        <v>0</v>
      </c>
      <c r="M67" s="4">
        <f t="shared" ref="M67:M73" si="24">M68</f>
        <v>10472800</v>
      </c>
      <c r="N67" s="4">
        <f t="shared" ref="N67:O73" si="25">N68</f>
        <v>0</v>
      </c>
      <c r="O67" s="4">
        <f t="shared" si="25"/>
        <v>0</v>
      </c>
    </row>
    <row r="68" spans="1:15" s="5" customFormat="1" ht="31.5" x14ac:dyDescent="0.2">
      <c r="A68" s="1" t="s">
        <v>33</v>
      </c>
      <c r="B68" s="2" t="s">
        <v>28</v>
      </c>
      <c r="C68" s="2" t="s">
        <v>18</v>
      </c>
      <c r="D68" s="2" t="s">
        <v>0</v>
      </c>
      <c r="E68" s="2" t="s">
        <v>0</v>
      </c>
      <c r="F68" s="2" t="s">
        <v>0</v>
      </c>
      <c r="G68" s="2" t="s">
        <v>0</v>
      </c>
      <c r="H68" s="3" t="s">
        <v>0</v>
      </c>
      <c r="I68" s="3" t="s">
        <v>0</v>
      </c>
      <c r="J68" s="3" t="s">
        <v>0</v>
      </c>
      <c r="K68" s="3" t="s">
        <v>0</v>
      </c>
      <c r="L68" s="3" t="s">
        <v>0</v>
      </c>
      <c r="M68" s="4">
        <f t="shared" si="24"/>
        <v>10472800</v>
      </c>
      <c r="N68" s="4">
        <f t="shared" si="25"/>
        <v>0</v>
      </c>
      <c r="O68" s="4">
        <f t="shared" si="25"/>
        <v>0</v>
      </c>
    </row>
    <row r="69" spans="1:15" s="5" customFormat="1" ht="110.25" x14ac:dyDescent="0.2">
      <c r="A69" s="1" t="s">
        <v>142</v>
      </c>
      <c r="B69" s="2" t="s">
        <v>28</v>
      </c>
      <c r="C69" s="2" t="s">
        <v>18</v>
      </c>
      <c r="D69" s="2" t="s">
        <v>56</v>
      </c>
      <c r="E69" s="2" t="s">
        <v>0</v>
      </c>
      <c r="F69" s="2" t="s">
        <v>0</v>
      </c>
      <c r="G69" s="2" t="s">
        <v>0</v>
      </c>
      <c r="H69" s="3" t="s">
        <v>0</v>
      </c>
      <c r="I69" s="3" t="s">
        <v>0</v>
      </c>
      <c r="J69" s="3" t="s">
        <v>0</v>
      </c>
      <c r="K69" s="3" t="s">
        <v>0</v>
      </c>
      <c r="L69" s="3" t="s">
        <v>0</v>
      </c>
      <c r="M69" s="4">
        <f t="shared" si="24"/>
        <v>10472800</v>
      </c>
      <c r="N69" s="4">
        <f t="shared" si="25"/>
        <v>0</v>
      </c>
      <c r="O69" s="4">
        <f t="shared" si="25"/>
        <v>0</v>
      </c>
    </row>
    <row r="70" spans="1:15" s="5" customFormat="1" ht="31.5" x14ac:dyDescent="0.2">
      <c r="A70" s="1" t="s">
        <v>143</v>
      </c>
      <c r="B70" s="2" t="s">
        <v>28</v>
      </c>
      <c r="C70" s="2" t="s">
        <v>18</v>
      </c>
      <c r="D70" s="2" t="s">
        <v>56</v>
      </c>
      <c r="E70" s="2" t="s">
        <v>144</v>
      </c>
      <c r="F70" s="2" t="s">
        <v>0</v>
      </c>
      <c r="G70" s="2" t="s">
        <v>0</v>
      </c>
      <c r="H70" s="3" t="s">
        <v>0</v>
      </c>
      <c r="I70" s="3" t="s">
        <v>0</v>
      </c>
      <c r="J70" s="3" t="s">
        <v>0</v>
      </c>
      <c r="K70" s="3" t="s">
        <v>0</v>
      </c>
      <c r="L70" s="3" t="s">
        <v>0</v>
      </c>
      <c r="M70" s="4">
        <f t="shared" si="24"/>
        <v>10472800</v>
      </c>
      <c r="N70" s="4">
        <f t="shared" si="25"/>
        <v>0</v>
      </c>
      <c r="O70" s="4">
        <f t="shared" si="25"/>
        <v>0</v>
      </c>
    </row>
    <row r="71" spans="1:15" s="5" customFormat="1" ht="15.75" x14ac:dyDescent="0.2">
      <c r="A71" s="6" t="s">
        <v>131</v>
      </c>
      <c r="B71" s="2" t="s">
        <v>28</v>
      </c>
      <c r="C71" s="2" t="s">
        <v>18</v>
      </c>
      <c r="D71" s="2" t="s">
        <v>56</v>
      </c>
      <c r="E71" s="2" t="s">
        <v>144</v>
      </c>
      <c r="F71" s="2" t="s">
        <v>132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4">
        <f t="shared" si="24"/>
        <v>10472800</v>
      </c>
      <c r="N71" s="4">
        <f t="shared" si="25"/>
        <v>0</v>
      </c>
      <c r="O71" s="4">
        <f t="shared" si="25"/>
        <v>0</v>
      </c>
    </row>
    <row r="72" spans="1:15" s="5" customFormat="1" ht="15.75" x14ac:dyDescent="0.2">
      <c r="A72" s="6" t="s">
        <v>133</v>
      </c>
      <c r="B72" s="2" t="s">
        <v>28</v>
      </c>
      <c r="C72" s="2" t="s">
        <v>18</v>
      </c>
      <c r="D72" s="2" t="s">
        <v>56</v>
      </c>
      <c r="E72" s="2" t="s">
        <v>144</v>
      </c>
      <c r="F72" s="2" t="s">
        <v>132</v>
      </c>
      <c r="G72" s="2" t="s">
        <v>87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4">
        <f t="shared" si="24"/>
        <v>10472800</v>
      </c>
      <c r="N72" s="4">
        <f t="shared" si="25"/>
        <v>0</v>
      </c>
      <c r="O72" s="4">
        <f t="shared" si="25"/>
        <v>0</v>
      </c>
    </row>
    <row r="73" spans="1:15" s="5" customFormat="1" ht="78.75" x14ac:dyDescent="0.2">
      <c r="A73" s="1" t="s">
        <v>145</v>
      </c>
      <c r="B73" s="2" t="s">
        <v>28</v>
      </c>
      <c r="C73" s="2" t="s">
        <v>18</v>
      </c>
      <c r="D73" s="2" t="s">
        <v>56</v>
      </c>
      <c r="E73" s="2" t="s">
        <v>144</v>
      </c>
      <c r="F73" s="2" t="s">
        <v>132</v>
      </c>
      <c r="G73" s="2" t="s">
        <v>87</v>
      </c>
      <c r="H73" s="2" t="s">
        <v>146</v>
      </c>
      <c r="I73" s="3" t="s">
        <v>0</v>
      </c>
      <c r="J73" s="3" t="s">
        <v>0</v>
      </c>
      <c r="K73" s="3" t="s">
        <v>0</v>
      </c>
      <c r="L73" s="3" t="s">
        <v>0</v>
      </c>
      <c r="M73" s="4">
        <f t="shared" si="24"/>
        <v>10472800</v>
      </c>
      <c r="N73" s="4">
        <f t="shared" si="25"/>
        <v>0</v>
      </c>
      <c r="O73" s="4">
        <f t="shared" si="25"/>
        <v>0</v>
      </c>
    </row>
    <row r="74" spans="1:15" s="5" customFormat="1" ht="78.75" x14ac:dyDescent="0.2">
      <c r="A74" s="1" t="s">
        <v>108</v>
      </c>
      <c r="B74" s="2" t="s">
        <v>28</v>
      </c>
      <c r="C74" s="2" t="s">
        <v>18</v>
      </c>
      <c r="D74" s="2" t="s">
        <v>56</v>
      </c>
      <c r="E74" s="2" t="s">
        <v>144</v>
      </c>
      <c r="F74" s="2" t="s">
        <v>132</v>
      </c>
      <c r="G74" s="2" t="s">
        <v>87</v>
      </c>
      <c r="H74" s="2" t="s">
        <v>146</v>
      </c>
      <c r="I74" s="2" t="s">
        <v>109</v>
      </c>
      <c r="J74" s="2" t="s">
        <v>0</v>
      </c>
      <c r="K74" s="2" t="s">
        <v>0</v>
      </c>
      <c r="L74" s="2" t="s">
        <v>0</v>
      </c>
      <c r="M74" s="4">
        <f>M75+M78</f>
        <v>10472800</v>
      </c>
      <c r="N74" s="4">
        <f t="shared" ref="N74:O74" si="26">N75+N78</f>
        <v>0</v>
      </c>
      <c r="O74" s="4">
        <f t="shared" si="26"/>
        <v>0</v>
      </c>
    </row>
    <row r="75" spans="1:15" s="5" customFormat="1" ht="99" customHeight="1" x14ac:dyDescent="0.2">
      <c r="A75" s="145" t="s">
        <v>664</v>
      </c>
      <c r="B75" s="146" t="s">
        <v>28</v>
      </c>
      <c r="C75" s="146" t="s">
        <v>18</v>
      </c>
      <c r="D75" s="146" t="s">
        <v>56</v>
      </c>
      <c r="E75" s="146" t="s">
        <v>144</v>
      </c>
      <c r="F75" s="146" t="s">
        <v>132</v>
      </c>
      <c r="G75" s="146" t="s">
        <v>87</v>
      </c>
      <c r="H75" s="146" t="s">
        <v>146</v>
      </c>
      <c r="I75" s="146" t="s">
        <v>109</v>
      </c>
      <c r="J75" s="146" t="s">
        <v>0</v>
      </c>
      <c r="K75" s="146" t="s">
        <v>0</v>
      </c>
      <c r="L75" s="146" t="s">
        <v>0</v>
      </c>
      <c r="M75" s="147">
        <f>M76+M77</f>
        <v>7546800</v>
      </c>
      <c r="N75" s="147">
        <v>0</v>
      </c>
      <c r="O75" s="147">
        <v>0</v>
      </c>
    </row>
    <row r="76" spans="1:15" s="5" customFormat="1" ht="15.75" x14ac:dyDescent="0.2">
      <c r="A76" s="142" t="s">
        <v>661</v>
      </c>
      <c r="B76" s="143" t="s">
        <v>28</v>
      </c>
      <c r="C76" s="143" t="s">
        <v>18</v>
      </c>
      <c r="D76" s="143" t="s">
        <v>56</v>
      </c>
      <c r="E76" s="143" t="s">
        <v>144</v>
      </c>
      <c r="F76" s="143" t="s">
        <v>132</v>
      </c>
      <c r="G76" s="143" t="s">
        <v>87</v>
      </c>
      <c r="H76" s="143" t="s">
        <v>146</v>
      </c>
      <c r="I76" s="143" t="s">
        <v>109</v>
      </c>
      <c r="J76" s="143" t="s">
        <v>630</v>
      </c>
      <c r="K76" s="143">
        <v>38.5</v>
      </c>
      <c r="L76" s="143">
        <v>2022</v>
      </c>
      <c r="M76" s="127">
        <v>2926000</v>
      </c>
      <c r="N76" s="127">
        <v>0</v>
      </c>
      <c r="O76" s="127">
        <v>0</v>
      </c>
    </row>
    <row r="77" spans="1:15" s="5" customFormat="1" ht="15.75" x14ac:dyDescent="0.2">
      <c r="A77" s="142" t="s">
        <v>662</v>
      </c>
      <c r="B77" s="143" t="s">
        <v>28</v>
      </c>
      <c r="C77" s="143" t="s">
        <v>18</v>
      </c>
      <c r="D77" s="143" t="s">
        <v>56</v>
      </c>
      <c r="E77" s="143" t="s">
        <v>144</v>
      </c>
      <c r="F77" s="143" t="s">
        <v>132</v>
      </c>
      <c r="G77" s="143" t="s">
        <v>87</v>
      </c>
      <c r="H77" s="143" t="s">
        <v>146</v>
      </c>
      <c r="I77" s="143" t="s">
        <v>109</v>
      </c>
      <c r="J77" s="143" t="s">
        <v>630</v>
      </c>
      <c r="K77" s="143">
        <v>60.8</v>
      </c>
      <c r="L77" s="143">
        <v>2022</v>
      </c>
      <c r="M77" s="127">
        <v>4620800</v>
      </c>
      <c r="N77" s="127">
        <v>0</v>
      </c>
      <c r="O77" s="127">
        <v>0</v>
      </c>
    </row>
    <row r="78" spans="1:15" s="5" customFormat="1" ht="63" x14ac:dyDescent="0.2">
      <c r="A78" s="145" t="s">
        <v>663</v>
      </c>
      <c r="B78" s="146" t="s">
        <v>28</v>
      </c>
      <c r="C78" s="146" t="s">
        <v>18</v>
      </c>
      <c r="D78" s="146" t="s">
        <v>56</v>
      </c>
      <c r="E78" s="146" t="s">
        <v>144</v>
      </c>
      <c r="F78" s="146" t="s">
        <v>132</v>
      </c>
      <c r="G78" s="146" t="s">
        <v>87</v>
      </c>
      <c r="H78" s="146" t="s">
        <v>146</v>
      </c>
      <c r="I78" s="146" t="s">
        <v>109</v>
      </c>
      <c r="J78" s="146"/>
      <c r="K78" s="146"/>
      <c r="L78" s="146"/>
      <c r="M78" s="147">
        <f>M79</f>
        <v>2926000</v>
      </c>
      <c r="N78" s="147">
        <v>0</v>
      </c>
      <c r="O78" s="147">
        <v>0</v>
      </c>
    </row>
    <row r="79" spans="1:15" s="5" customFormat="1" ht="15.75" x14ac:dyDescent="0.2">
      <c r="A79" s="142" t="s">
        <v>661</v>
      </c>
      <c r="B79" s="143" t="s">
        <v>28</v>
      </c>
      <c r="C79" s="143" t="s">
        <v>18</v>
      </c>
      <c r="D79" s="143" t="s">
        <v>56</v>
      </c>
      <c r="E79" s="143" t="s">
        <v>144</v>
      </c>
      <c r="F79" s="143" t="s">
        <v>132</v>
      </c>
      <c r="G79" s="143" t="s">
        <v>87</v>
      </c>
      <c r="H79" s="143" t="s">
        <v>146</v>
      </c>
      <c r="I79" s="143" t="s">
        <v>109</v>
      </c>
      <c r="J79" s="143" t="s">
        <v>630</v>
      </c>
      <c r="K79" s="143">
        <v>38.5</v>
      </c>
      <c r="L79" s="143">
        <v>2022</v>
      </c>
      <c r="M79" s="127">
        <v>2926000</v>
      </c>
      <c r="N79" s="127">
        <v>0</v>
      </c>
      <c r="O79" s="127">
        <v>0</v>
      </c>
    </row>
    <row r="80" spans="1:15" s="5" customFormat="1" ht="31.5" x14ac:dyDescent="0.2">
      <c r="A80" s="1" t="s">
        <v>177</v>
      </c>
      <c r="B80" s="2" t="s">
        <v>178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3" t="s">
        <v>0</v>
      </c>
      <c r="I80" s="3" t="s">
        <v>0</v>
      </c>
      <c r="J80" s="3" t="s">
        <v>0</v>
      </c>
      <c r="K80" s="3" t="s">
        <v>0</v>
      </c>
      <c r="L80" s="3" t="s">
        <v>0</v>
      </c>
      <c r="M80" s="4">
        <f t="shared" ref="M80:M85" si="27">M81</f>
        <v>17846100</v>
      </c>
      <c r="N80" s="4">
        <f t="shared" ref="N80:O85" si="28">N81</f>
        <v>0</v>
      </c>
      <c r="O80" s="4">
        <f t="shared" si="28"/>
        <v>0</v>
      </c>
    </row>
    <row r="81" spans="1:15" s="5" customFormat="1" ht="31.5" x14ac:dyDescent="0.2">
      <c r="A81" s="1" t="s">
        <v>33</v>
      </c>
      <c r="B81" s="2" t="s">
        <v>178</v>
      </c>
      <c r="C81" s="2" t="s">
        <v>18</v>
      </c>
      <c r="D81" s="2" t="s">
        <v>0</v>
      </c>
      <c r="E81" s="2" t="s">
        <v>0</v>
      </c>
      <c r="F81" s="2" t="s">
        <v>0</v>
      </c>
      <c r="G81" s="2" t="s">
        <v>0</v>
      </c>
      <c r="H81" s="3" t="s">
        <v>0</v>
      </c>
      <c r="I81" s="3" t="s">
        <v>0</v>
      </c>
      <c r="J81" s="3" t="s">
        <v>0</v>
      </c>
      <c r="K81" s="3" t="s">
        <v>0</v>
      </c>
      <c r="L81" s="3" t="s">
        <v>0</v>
      </c>
      <c r="M81" s="4">
        <f t="shared" si="27"/>
        <v>17846100</v>
      </c>
      <c r="N81" s="4">
        <f t="shared" si="28"/>
        <v>0</v>
      </c>
      <c r="O81" s="4">
        <f t="shared" si="28"/>
        <v>0</v>
      </c>
    </row>
    <row r="82" spans="1:15" s="5" customFormat="1" ht="189" x14ac:dyDescent="0.2">
      <c r="A82" s="1" t="s">
        <v>190</v>
      </c>
      <c r="B82" s="2" t="s">
        <v>178</v>
      </c>
      <c r="C82" s="2" t="s">
        <v>18</v>
      </c>
      <c r="D82" s="2" t="s">
        <v>71</v>
      </c>
      <c r="E82" s="2" t="s">
        <v>0</v>
      </c>
      <c r="F82" s="2" t="s">
        <v>0</v>
      </c>
      <c r="G82" s="2" t="s">
        <v>0</v>
      </c>
      <c r="H82" s="3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4">
        <f t="shared" si="27"/>
        <v>17846100</v>
      </c>
      <c r="N82" s="4">
        <f t="shared" si="28"/>
        <v>0</v>
      </c>
      <c r="O82" s="4">
        <f t="shared" si="28"/>
        <v>0</v>
      </c>
    </row>
    <row r="83" spans="1:15" s="5" customFormat="1" ht="31.5" x14ac:dyDescent="0.2">
      <c r="A83" s="145" t="s">
        <v>665</v>
      </c>
      <c r="B83" s="2" t="s">
        <v>178</v>
      </c>
      <c r="C83" s="2" t="s">
        <v>18</v>
      </c>
      <c r="D83" s="2" t="s">
        <v>71</v>
      </c>
      <c r="E83" s="2" t="s">
        <v>191</v>
      </c>
      <c r="F83" s="2" t="s">
        <v>0</v>
      </c>
      <c r="G83" s="2" t="s">
        <v>0</v>
      </c>
      <c r="H83" s="3" t="s">
        <v>0</v>
      </c>
      <c r="I83" s="3" t="s">
        <v>0</v>
      </c>
      <c r="J83" s="3" t="s">
        <v>0</v>
      </c>
      <c r="K83" s="3" t="s">
        <v>0</v>
      </c>
      <c r="L83" s="3" t="s">
        <v>0</v>
      </c>
      <c r="M83" s="4">
        <f t="shared" si="27"/>
        <v>17846100</v>
      </c>
      <c r="N83" s="4">
        <f t="shared" si="28"/>
        <v>0</v>
      </c>
      <c r="O83" s="4">
        <f t="shared" si="28"/>
        <v>0</v>
      </c>
    </row>
    <row r="84" spans="1:15" s="5" customFormat="1" ht="15.75" x14ac:dyDescent="0.2">
      <c r="A84" s="6" t="s">
        <v>181</v>
      </c>
      <c r="B84" s="2" t="s">
        <v>178</v>
      </c>
      <c r="C84" s="2" t="s">
        <v>18</v>
      </c>
      <c r="D84" s="2" t="s">
        <v>71</v>
      </c>
      <c r="E84" s="2" t="s">
        <v>191</v>
      </c>
      <c r="F84" s="2" t="s">
        <v>24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4">
        <f t="shared" si="27"/>
        <v>17846100</v>
      </c>
      <c r="N84" s="4">
        <f t="shared" si="28"/>
        <v>0</v>
      </c>
      <c r="O84" s="4">
        <f t="shared" si="28"/>
        <v>0</v>
      </c>
    </row>
    <row r="85" spans="1:15" s="5" customFormat="1" ht="15.75" x14ac:dyDescent="0.2">
      <c r="A85" s="6" t="s">
        <v>192</v>
      </c>
      <c r="B85" s="2" t="s">
        <v>178</v>
      </c>
      <c r="C85" s="2" t="s">
        <v>18</v>
      </c>
      <c r="D85" s="2" t="s">
        <v>71</v>
      </c>
      <c r="E85" s="2" t="s">
        <v>191</v>
      </c>
      <c r="F85" s="2" t="s">
        <v>24</v>
      </c>
      <c r="G85" s="2" t="s">
        <v>87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4">
        <f t="shared" si="27"/>
        <v>17846100</v>
      </c>
      <c r="N85" s="4">
        <f t="shared" si="28"/>
        <v>0</v>
      </c>
      <c r="O85" s="4">
        <f t="shared" si="28"/>
        <v>0</v>
      </c>
    </row>
    <row r="86" spans="1:15" s="5" customFormat="1" ht="63" x14ac:dyDescent="0.2">
      <c r="A86" s="1" t="s">
        <v>193</v>
      </c>
      <c r="B86" s="2" t="s">
        <v>178</v>
      </c>
      <c r="C86" s="2" t="s">
        <v>18</v>
      </c>
      <c r="D86" s="2" t="s">
        <v>71</v>
      </c>
      <c r="E86" s="2" t="s">
        <v>191</v>
      </c>
      <c r="F86" s="2" t="s">
        <v>24</v>
      </c>
      <c r="G86" s="2" t="s">
        <v>87</v>
      </c>
      <c r="H86" s="2" t="s">
        <v>194</v>
      </c>
      <c r="I86" s="3" t="s">
        <v>0</v>
      </c>
      <c r="J86" s="3" t="s">
        <v>0</v>
      </c>
      <c r="K86" s="3" t="s">
        <v>0</v>
      </c>
      <c r="L86" s="3" t="s">
        <v>0</v>
      </c>
      <c r="M86" s="4">
        <f>M87+M92</f>
        <v>17846100</v>
      </c>
      <c r="N86" s="4">
        <f t="shared" ref="N86:O86" si="29">N87+N92</f>
        <v>0</v>
      </c>
      <c r="O86" s="4">
        <f t="shared" si="29"/>
        <v>0</v>
      </c>
    </row>
    <row r="87" spans="1:15" s="5" customFormat="1" ht="78.75" x14ac:dyDescent="0.2">
      <c r="A87" s="1" t="s">
        <v>106</v>
      </c>
      <c r="B87" s="2" t="s">
        <v>178</v>
      </c>
      <c r="C87" s="2" t="s">
        <v>18</v>
      </c>
      <c r="D87" s="2" t="s">
        <v>71</v>
      </c>
      <c r="E87" s="2" t="s">
        <v>191</v>
      </c>
      <c r="F87" s="2" t="s">
        <v>24</v>
      </c>
      <c r="G87" s="2" t="s">
        <v>87</v>
      </c>
      <c r="H87" s="2" t="s">
        <v>194</v>
      </c>
      <c r="I87" s="2" t="s">
        <v>107</v>
      </c>
      <c r="J87" s="2" t="s">
        <v>0</v>
      </c>
      <c r="K87" s="2" t="s">
        <v>0</v>
      </c>
      <c r="L87" s="2" t="s">
        <v>0</v>
      </c>
      <c r="M87" s="4">
        <f>M88+M91</f>
        <v>7402300</v>
      </c>
      <c r="N87" s="4">
        <f t="shared" ref="N87:O87" si="30">N88+N91</f>
        <v>0</v>
      </c>
      <c r="O87" s="4">
        <f t="shared" si="30"/>
        <v>0</v>
      </c>
    </row>
    <row r="88" spans="1:15" s="71" customFormat="1" ht="94.5" x14ac:dyDescent="0.2">
      <c r="A88" s="145" t="s">
        <v>669</v>
      </c>
      <c r="B88" s="146" t="s">
        <v>178</v>
      </c>
      <c r="C88" s="146">
        <v>4</v>
      </c>
      <c r="D88" s="146">
        <v>5</v>
      </c>
      <c r="E88" s="146" t="s">
        <v>191</v>
      </c>
      <c r="F88" s="146" t="s">
        <v>24</v>
      </c>
      <c r="G88" s="146" t="s">
        <v>87</v>
      </c>
      <c r="H88" s="146" t="s">
        <v>194</v>
      </c>
      <c r="I88" s="146">
        <v>461</v>
      </c>
      <c r="J88" s="146"/>
      <c r="K88" s="146"/>
      <c r="L88" s="146"/>
      <c r="M88" s="147">
        <f>M89+M90</f>
        <v>5988800</v>
      </c>
      <c r="N88" s="147">
        <f t="shared" ref="N88:O88" si="31">N89+N90</f>
        <v>0</v>
      </c>
      <c r="O88" s="147">
        <f t="shared" si="31"/>
        <v>0</v>
      </c>
    </row>
    <row r="89" spans="1:15" s="148" customFormat="1" ht="31.5" x14ac:dyDescent="0.2">
      <c r="A89" s="142" t="s">
        <v>666</v>
      </c>
      <c r="B89" s="143">
        <v>25</v>
      </c>
      <c r="C89" s="143">
        <v>4</v>
      </c>
      <c r="D89" s="143">
        <v>5</v>
      </c>
      <c r="E89" s="143">
        <v>825</v>
      </c>
      <c r="F89" s="143">
        <v>11</v>
      </c>
      <c r="G89" s="143">
        <v>1</v>
      </c>
      <c r="H89" s="143">
        <v>17620</v>
      </c>
      <c r="I89" s="143">
        <v>461</v>
      </c>
      <c r="J89" s="143" t="s">
        <v>630</v>
      </c>
      <c r="K89" s="143">
        <v>39.4</v>
      </c>
      <c r="L89" s="143">
        <v>2022</v>
      </c>
      <c r="M89" s="127">
        <v>2994400</v>
      </c>
      <c r="N89" s="127">
        <v>0</v>
      </c>
      <c r="O89" s="127">
        <v>0</v>
      </c>
    </row>
    <row r="90" spans="1:15" s="148" customFormat="1" ht="31.5" x14ac:dyDescent="0.2">
      <c r="A90" s="142" t="s">
        <v>666</v>
      </c>
      <c r="B90" s="143">
        <v>25</v>
      </c>
      <c r="C90" s="143">
        <v>4</v>
      </c>
      <c r="D90" s="143">
        <v>5</v>
      </c>
      <c r="E90" s="143">
        <v>825</v>
      </c>
      <c r="F90" s="143">
        <v>11</v>
      </c>
      <c r="G90" s="143">
        <v>1</v>
      </c>
      <c r="H90" s="143">
        <v>17620</v>
      </c>
      <c r="I90" s="143">
        <v>461</v>
      </c>
      <c r="J90" s="143" t="s">
        <v>630</v>
      </c>
      <c r="K90" s="143">
        <v>39.4</v>
      </c>
      <c r="L90" s="143">
        <v>2022</v>
      </c>
      <c r="M90" s="127">
        <v>2994400</v>
      </c>
      <c r="N90" s="127">
        <v>0</v>
      </c>
      <c r="O90" s="127">
        <v>0</v>
      </c>
    </row>
    <row r="91" spans="1:15" s="148" customFormat="1" ht="15.75" x14ac:dyDescent="0.2">
      <c r="A91" s="142" t="s">
        <v>667</v>
      </c>
      <c r="B91" s="143">
        <v>25</v>
      </c>
      <c r="C91" s="143">
        <v>4</v>
      </c>
      <c r="D91" s="143">
        <v>5</v>
      </c>
      <c r="E91" s="143">
        <v>825</v>
      </c>
      <c r="F91" s="143">
        <v>11</v>
      </c>
      <c r="G91" s="143">
        <v>1</v>
      </c>
      <c r="H91" s="143">
        <v>17620</v>
      </c>
      <c r="I91" s="143">
        <v>461</v>
      </c>
      <c r="J91" s="143"/>
      <c r="K91" s="143"/>
      <c r="L91" s="143"/>
      <c r="M91" s="127">
        <v>1413500</v>
      </c>
      <c r="N91" s="127">
        <v>0</v>
      </c>
      <c r="O91" s="127">
        <v>0</v>
      </c>
    </row>
    <row r="92" spans="1:15" s="71" customFormat="1" ht="78.75" x14ac:dyDescent="0.2">
      <c r="A92" s="145" t="s">
        <v>108</v>
      </c>
      <c r="B92" s="146">
        <v>25</v>
      </c>
      <c r="C92" s="146">
        <v>4</v>
      </c>
      <c r="D92" s="146">
        <v>5</v>
      </c>
      <c r="E92" s="146">
        <v>825</v>
      </c>
      <c r="F92" s="146">
        <v>11</v>
      </c>
      <c r="G92" s="146">
        <v>1</v>
      </c>
      <c r="H92" s="146">
        <v>17620</v>
      </c>
      <c r="I92" s="146">
        <v>462</v>
      </c>
      <c r="J92" s="146"/>
      <c r="K92" s="146"/>
      <c r="L92" s="146"/>
      <c r="M92" s="147">
        <f>M93+M95+M98</f>
        <v>10443800</v>
      </c>
      <c r="N92" s="147">
        <f t="shared" ref="N92:O92" si="32">N93+N95+N98</f>
        <v>0</v>
      </c>
      <c r="O92" s="147">
        <f t="shared" si="32"/>
        <v>0</v>
      </c>
    </row>
    <row r="93" spans="1:15" s="71" customFormat="1" ht="63" x14ac:dyDescent="0.2">
      <c r="A93" s="145" t="s">
        <v>670</v>
      </c>
      <c r="B93" s="146">
        <v>25</v>
      </c>
      <c r="C93" s="146">
        <v>4</v>
      </c>
      <c r="D93" s="146">
        <v>5</v>
      </c>
      <c r="E93" s="146">
        <v>825</v>
      </c>
      <c r="F93" s="146">
        <v>11</v>
      </c>
      <c r="G93" s="146">
        <v>1</v>
      </c>
      <c r="H93" s="146">
        <v>17620</v>
      </c>
      <c r="I93" s="146">
        <v>462</v>
      </c>
      <c r="J93" s="146"/>
      <c r="K93" s="146"/>
      <c r="L93" s="146"/>
      <c r="M93" s="147">
        <f>M94</f>
        <v>4303120</v>
      </c>
      <c r="N93" s="147">
        <f t="shared" ref="N93:O93" si="33">N94</f>
        <v>0</v>
      </c>
      <c r="O93" s="147">
        <f t="shared" si="33"/>
        <v>0</v>
      </c>
    </row>
    <row r="94" spans="1:15" s="148" customFormat="1" ht="31.5" x14ac:dyDescent="0.2">
      <c r="A94" s="142" t="s">
        <v>668</v>
      </c>
      <c r="B94" s="143">
        <v>25</v>
      </c>
      <c r="C94" s="143">
        <v>4</v>
      </c>
      <c r="D94" s="143">
        <v>5</v>
      </c>
      <c r="E94" s="143">
        <v>825</v>
      </c>
      <c r="F94" s="143">
        <v>11</v>
      </c>
      <c r="G94" s="143">
        <v>1</v>
      </c>
      <c r="H94" s="143">
        <v>17620</v>
      </c>
      <c r="I94" s="143">
        <v>462</v>
      </c>
      <c r="J94" s="143" t="s">
        <v>630</v>
      </c>
      <c r="K94" s="143">
        <v>56.62</v>
      </c>
      <c r="L94" s="143">
        <v>2022</v>
      </c>
      <c r="M94" s="127">
        <v>4303120</v>
      </c>
      <c r="N94" s="127">
        <v>0</v>
      </c>
      <c r="O94" s="127">
        <v>0</v>
      </c>
    </row>
    <row r="95" spans="1:15" s="71" customFormat="1" ht="47.25" x14ac:dyDescent="0.2">
      <c r="A95" s="145" t="s">
        <v>671</v>
      </c>
      <c r="B95" s="146">
        <v>25</v>
      </c>
      <c r="C95" s="146">
        <v>4</v>
      </c>
      <c r="D95" s="146">
        <v>5</v>
      </c>
      <c r="E95" s="146">
        <v>825</v>
      </c>
      <c r="F95" s="146">
        <v>11</v>
      </c>
      <c r="G95" s="146">
        <v>1</v>
      </c>
      <c r="H95" s="146">
        <v>17620</v>
      </c>
      <c r="I95" s="146">
        <v>462</v>
      </c>
      <c r="J95" s="146"/>
      <c r="K95" s="146"/>
      <c r="L95" s="146"/>
      <c r="M95" s="147">
        <f>M96+M97</f>
        <v>5988800</v>
      </c>
      <c r="N95" s="147">
        <f t="shared" ref="N95:O95" si="34">N96+N97</f>
        <v>0</v>
      </c>
      <c r="O95" s="147">
        <f t="shared" si="34"/>
        <v>0</v>
      </c>
    </row>
    <row r="96" spans="1:15" s="148" customFormat="1" ht="31.5" x14ac:dyDescent="0.2">
      <c r="A96" s="142" t="s">
        <v>666</v>
      </c>
      <c r="B96" s="143">
        <v>25</v>
      </c>
      <c r="C96" s="143">
        <v>4</v>
      </c>
      <c r="D96" s="143">
        <v>5</v>
      </c>
      <c r="E96" s="143">
        <v>825</v>
      </c>
      <c r="F96" s="143">
        <v>11</v>
      </c>
      <c r="G96" s="143">
        <v>1</v>
      </c>
      <c r="H96" s="143">
        <v>17620</v>
      </c>
      <c r="I96" s="143">
        <v>462</v>
      </c>
      <c r="J96" s="143" t="s">
        <v>630</v>
      </c>
      <c r="K96" s="143">
        <v>39.4</v>
      </c>
      <c r="L96" s="143">
        <v>2022</v>
      </c>
      <c r="M96" s="127">
        <v>2994400</v>
      </c>
      <c r="N96" s="127">
        <v>0</v>
      </c>
      <c r="O96" s="127">
        <v>0</v>
      </c>
    </row>
    <row r="97" spans="1:15" s="148" customFormat="1" ht="31.5" x14ac:dyDescent="0.2">
      <c r="A97" s="142" t="s">
        <v>666</v>
      </c>
      <c r="B97" s="143">
        <v>25</v>
      </c>
      <c r="C97" s="143">
        <v>4</v>
      </c>
      <c r="D97" s="143">
        <v>5</v>
      </c>
      <c r="E97" s="143">
        <v>825</v>
      </c>
      <c r="F97" s="143">
        <v>11</v>
      </c>
      <c r="G97" s="143">
        <v>1</v>
      </c>
      <c r="H97" s="143">
        <v>17620</v>
      </c>
      <c r="I97" s="143">
        <v>462</v>
      </c>
      <c r="J97" s="143" t="s">
        <v>630</v>
      </c>
      <c r="K97" s="143">
        <v>39.4</v>
      </c>
      <c r="L97" s="143">
        <v>2022</v>
      </c>
      <c r="M97" s="127">
        <v>2994400</v>
      </c>
      <c r="N97" s="127">
        <v>0</v>
      </c>
      <c r="O97" s="127">
        <v>0</v>
      </c>
    </row>
    <row r="98" spans="1:15" s="148" customFormat="1" ht="15.75" x14ac:dyDescent="0.2">
      <c r="A98" s="142" t="s">
        <v>667</v>
      </c>
      <c r="B98" s="143" t="s">
        <v>178</v>
      </c>
      <c r="C98" s="143">
        <v>4</v>
      </c>
      <c r="D98" s="143" t="s">
        <v>169</v>
      </c>
      <c r="E98" s="143" t="s">
        <v>191</v>
      </c>
      <c r="F98" s="143" t="s">
        <v>24</v>
      </c>
      <c r="G98" s="143" t="s">
        <v>87</v>
      </c>
      <c r="H98" s="143" t="s">
        <v>194</v>
      </c>
      <c r="I98" s="143">
        <v>462</v>
      </c>
      <c r="J98" s="143"/>
      <c r="K98" s="143"/>
      <c r="L98" s="143"/>
      <c r="M98" s="127">
        <v>151880</v>
      </c>
      <c r="N98" s="127">
        <v>0</v>
      </c>
      <c r="O98" s="127">
        <v>0</v>
      </c>
    </row>
    <row r="99" spans="1:15" s="5" customFormat="1" ht="63" x14ac:dyDescent="0.2">
      <c r="A99" s="1" t="s">
        <v>209</v>
      </c>
      <c r="B99" s="2" t="s">
        <v>210</v>
      </c>
      <c r="C99" s="2" t="s">
        <v>0</v>
      </c>
      <c r="D99" s="2" t="s">
        <v>0</v>
      </c>
      <c r="E99" s="2" t="s">
        <v>0</v>
      </c>
      <c r="F99" s="2" t="s">
        <v>0</v>
      </c>
      <c r="G99" s="2" t="s">
        <v>0</v>
      </c>
      <c r="H99" s="3" t="s">
        <v>0</v>
      </c>
      <c r="I99" s="3" t="s">
        <v>0</v>
      </c>
      <c r="J99" s="3" t="s">
        <v>0</v>
      </c>
      <c r="K99" s="3" t="s">
        <v>0</v>
      </c>
      <c r="L99" s="3" t="s">
        <v>0</v>
      </c>
      <c r="M99" s="4">
        <f t="shared" ref="M99:M105" si="35">M100</f>
        <v>200000</v>
      </c>
      <c r="N99" s="4">
        <f t="shared" ref="N99:O105" si="36">N100</f>
        <v>200000</v>
      </c>
      <c r="O99" s="4">
        <f t="shared" si="36"/>
        <v>200000</v>
      </c>
    </row>
    <row r="100" spans="1:15" s="5" customFormat="1" ht="31.5" x14ac:dyDescent="0.2">
      <c r="A100" s="1" t="s">
        <v>33</v>
      </c>
      <c r="B100" s="2" t="s">
        <v>210</v>
      </c>
      <c r="C100" s="2" t="s">
        <v>18</v>
      </c>
      <c r="D100" s="2" t="s">
        <v>0</v>
      </c>
      <c r="E100" s="2" t="s">
        <v>0</v>
      </c>
      <c r="F100" s="2" t="s">
        <v>0</v>
      </c>
      <c r="G100" s="2" t="s">
        <v>0</v>
      </c>
      <c r="H100" s="3" t="s">
        <v>0</v>
      </c>
      <c r="I100" s="3" t="s">
        <v>0</v>
      </c>
      <c r="J100" s="3" t="s">
        <v>0</v>
      </c>
      <c r="K100" s="3" t="s">
        <v>0</v>
      </c>
      <c r="L100" s="3" t="s">
        <v>0</v>
      </c>
      <c r="M100" s="4">
        <f t="shared" si="35"/>
        <v>200000</v>
      </c>
      <c r="N100" s="4">
        <f t="shared" si="36"/>
        <v>200000</v>
      </c>
      <c r="O100" s="4">
        <f t="shared" si="36"/>
        <v>200000</v>
      </c>
    </row>
    <row r="101" spans="1:15" s="5" customFormat="1" ht="67.5" customHeight="1" x14ac:dyDescent="0.2">
      <c r="A101" s="1" t="s">
        <v>211</v>
      </c>
      <c r="B101" s="2" t="s">
        <v>210</v>
      </c>
      <c r="C101" s="2" t="s">
        <v>18</v>
      </c>
      <c r="D101" s="2" t="s">
        <v>132</v>
      </c>
      <c r="E101" s="2" t="s">
        <v>0</v>
      </c>
      <c r="F101" s="2" t="s">
        <v>0</v>
      </c>
      <c r="G101" s="2" t="s">
        <v>0</v>
      </c>
      <c r="H101" s="3" t="s">
        <v>0</v>
      </c>
      <c r="I101" s="3" t="s">
        <v>0</v>
      </c>
      <c r="J101" s="3" t="s">
        <v>0</v>
      </c>
      <c r="K101" s="3" t="s">
        <v>0</v>
      </c>
      <c r="L101" s="3" t="s">
        <v>0</v>
      </c>
      <c r="M101" s="4">
        <f t="shared" si="35"/>
        <v>200000</v>
      </c>
      <c r="N101" s="4">
        <f t="shared" si="36"/>
        <v>200000</v>
      </c>
      <c r="O101" s="4">
        <f t="shared" si="36"/>
        <v>200000</v>
      </c>
    </row>
    <row r="102" spans="1:15" s="5" customFormat="1" ht="31.5" x14ac:dyDescent="0.2">
      <c r="A102" s="1" t="s">
        <v>212</v>
      </c>
      <c r="B102" s="2" t="s">
        <v>210</v>
      </c>
      <c r="C102" s="2" t="s">
        <v>18</v>
      </c>
      <c r="D102" s="2" t="s">
        <v>132</v>
      </c>
      <c r="E102" s="2" t="s">
        <v>213</v>
      </c>
      <c r="F102" s="2" t="s">
        <v>0</v>
      </c>
      <c r="G102" s="2" t="s">
        <v>0</v>
      </c>
      <c r="H102" s="3" t="s">
        <v>0</v>
      </c>
      <c r="I102" s="3" t="s">
        <v>0</v>
      </c>
      <c r="J102" s="3" t="s">
        <v>0</v>
      </c>
      <c r="K102" s="3" t="s">
        <v>0</v>
      </c>
      <c r="L102" s="3" t="s">
        <v>0</v>
      </c>
      <c r="M102" s="4">
        <f t="shared" si="35"/>
        <v>200000</v>
      </c>
      <c r="N102" s="4">
        <f t="shared" si="36"/>
        <v>200000</v>
      </c>
      <c r="O102" s="4">
        <f t="shared" si="36"/>
        <v>200000</v>
      </c>
    </row>
    <row r="103" spans="1:15" s="5" customFormat="1" ht="15.75" x14ac:dyDescent="0.2">
      <c r="A103" s="6" t="s">
        <v>55</v>
      </c>
      <c r="B103" s="2" t="s">
        <v>210</v>
      </c>
      <c r="C103" s="2" t="s">
        <v>18</v>
      </c>
      <c r="D103" s="2" t="s">
        <v>132</v>
      </c>
      <c r="E103" s="2" t="s">
        <v>213</v>
      </c>
      <c r="F103" s="2" t="s">
        <v>56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4">
        <f t="shared" si="35"/>
        <v>200000</v>
      </c>
      <c r="N103" s="4">
        <f t="shared" si="36"/>
        <v>200000</v>
      </c>
      <c r="O103" s="4">
        <f t="shared" si="36"/>
        <v>200000</v>
      </c>
    </row>
    <row r="104" spans="1:15" s="5" customFormat="1" ht="31.5" x14ac:dyDescent="0.2">
      <c r="A104" s="6" t="s">
        <v>214</v>
      </c>
      <c r="B104" s="2" t="s">
        <v>210</v>
      </c>
      <c r="C104" s="2" t="s">
        <v>18</v>
      </c>
      <c r="D104" s="2" t="s">
        <v>132</v>
      </c>
      <c r="E104" s="2" t="s">
        <v>213</v>
      </c>
      <c r="F104" s="2" t="s">
        <v>56</v>
      </c>
      <c r="G104" s="2" t="s">
        <v>25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4">
        <f t="shared" si="35"/>
        <v>200000</v>
      </c>
      <c r="N104" s="4">
        <f t="shared" si="36"/>
        <v>200000</v>
      </c>
      <c r="O104" s="4">
        <f t="shared" si="36"/>
        <v>200000</v>
      </c>
    </row>
    <row r="105" spans="1:15" s="5" customFormat="1" ht="63" x14ac:dyDescent="0.2">
      <c r="A105" s="1" t="s">
        <v>215</v>
      </c>
      <c r="B105" s="2" t="s">
        <v>210</v>
      </c>
      <c r="C105" s="2" t="s">
        <v>18</v>
      </c>
      <c r="D105" s="2" t="s">
        <v>132</v>
      </c>
      <c r="E105" s="2" t="s">
        <v>213</v>
      </c>
      <c r="F105" s="2" t="s">
        <v>56</v>
      </c>
      <c r="G105" s="2" t="s">
        <v>25</v>
      </c>
      <c r="H105" s="2" t="s">
        <v>216</v>
      </c>
      <c r="I105" s="3" t="s">
        <v>0</v>
      </c>
      <c r="J105" s="3" t="s">
        <v>0</v>
      </c>
      <c r="K105" s="3" t="s">
        <v>0</v>
      </c>
      <c r="L105" s="3" t="s">
        <v>0</v>
      </c>
      <c r="M105" s="4">
        <f t="shared" si="35"/>
        <v>200000</v>
      </c>
      <c r="N105" s="4">
        <f t="shared" si="36"/>
        <v>200000</v>
      </c>
      <c r="O105" s="4">
        <f t="shared" si="36"/>
        <v>200000</v>
      </c>
    </row>
    <row r="106" spans="1:15" s="5" customFormat="1" ht="63" x14ac:dyDescent="0.2">
      <c r="A106" s="1" t="s">
        <v>217</v>
      </c>
      <c r="B106" s="2" t="s">
        <v>210</v>
      </c>
      <c r="C106" s="2" t="s">
        <v>18</v>
      </c>
      <c r="D106" s="2" t="s">
        <v>132</v>
      </c>
      <c r="E106" s="2" t="s">
        <v>213</v>
      </c>
      <c r="F106" s="2" t="s">
        <v>56</v>
      </c>
      <c r="G106" s="2" t="s">
        <v>25</v>
      </c>
      <c r="H106" s="2" t="s">
        <v>216</v>
      </c>
      <c r="I106" s="2" t="s">
        <v>218</v>
      </c>
      <c r="J106" s="2" t="s">
        <v>0</v>
      </c>
      <c r="K106" s="2" t="s">
        <v>0</v>
      </c>
      <c r="L106" s="2" t="s">
        <v>0</v>
      </c>
      <c r="M106" s="4">
        <f>M107+M108</f>
        <v>200000</v>
      </c>
      <c r="N106" s="4">
        <f t="shared" ref="N106:O106" si="37">N107+N108</f>
        <v>200000</v>
      </c>
      <c r="O106" s="4">
        <f t="shared" si="37"/>
        <v>200000</v>
      </c>
    </row>
    <row r="107" spans="1:15" s="5" customFormat="1" ht="141.75" x14ac:dyDescent="0.2">
      <c r="A107" s="142" t="s">
        <v>660</v>
      </c>
      <c r="B107" s="143" t="s">
        <v>210</v>
      </c>
      <c r="C107" s="143" t="s">
        <v>18</v>
      </c>
      <c r="D107" s="143" t="s">
        <v>132</v>
      </c>
      <c r="E107" s="143" t="s">
        <v>213</v>
      </c>
      <c r="F107" s="143" t="s">
        <v>56</v>
      </c>
      <c r="G107" s="143" t="s">
        <v>25</v>
      </c>
      <c r="H107" s="143" t="s">
        <v>216</v>
      </c>
      <c r="I107" s="143" t="s">
        <v>218</v>
      </c>
      <c r="J107" s="144" t="s">
        <v>0</v>
      </c>
      <c r="K107" s="144" t="s">
        <v>0</v>
      </c>
      <c r="L107" s="144" t="s">
        <v>0</v>
      </c>
      <c r="M107" s="127">
        <v>46259.199999999997</v>
      </c>
      <c r="N107" s="127">
        <v>0</v>
      </c>
      <c r="O107" s="127">
        <v>0</v>
      </c>
    </row>
    <row r="108" spans="1:15" s="5" customFormat="1" ht="15.75" x14ac:dyDescent="0.2">
      <c r="A108" s="7" t="s">
        <v>520</v>
      </c>
      <c r="B108" s="8" t="s">
        <v>210</v>
      </c>
      <c r="C108" s="8" t="s">
        <v>18</v>
      </c>
      <c r="D108" s="8" t="s">
        <v>132</v>
      </c>
      <c r="E108" s="8" t="s">
        <v>213</v>
      </c>
      <c r="F108" s="8" t="s">
        <v>56</v>
      </c>
      <c r="G108" s="8" t="s">
        <v>25</v>
      </c>
      <c r="H108" s="8" t="s">
        <v>216</v>
      </c>
      <c r="I108" s="8" t="s">
        <v>218</v>
      </c>
      <c r="J108" s="9" t="s">
        <v>0</v>
      </c>
      <c r="K108" s="9" t="s">
        <v>0</v>
      </c>
      <c r="L108" s="9" t="s">
        <v>0</v>
      </c>
      <c r="M108" s="127">
        <v>153740.79999999999</v>
      </c>
      <c r="N108" s="10">
        <v>200000</v>
      </c>
      <c r="O108" s="10">
        <v>200000</v>
      </c>
    </row>
    <row r="109" spans="1:15" ht="30.75" customHeight="1" x14ac:dyDescent="0.2"/>
    <row r="110" spans="1:15" ht="18.75" x14ac:dyDescent="0.2">
      <c r="A110" s="55" t="s">
        <v>531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7" t="s">
        <v>532</v>
      </c>
    </row>
    <row r="111" spans="1:15" ht="4.5" customHeight="1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ht="18.75" x14ac:dyDescent="0.2">
      <c r="A112" s="56" t="s">
        <v>533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ht="5.25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8.75" x14ac:dyDescent="0.2">
      <c r="A114" s="55" t="s">
        <v>534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7" t="s">
        <v>537</v>
      </c>
    </row>
    <row r="117" spans="1:15" ht="15" x14ac:dyDescent="0.2">
      <c r="A117" s="58" t="s">
        <v>535</v>
      </c>
    </row>
    <row r="118" spans="1:15" ht="15" x14ac:dyDescent="0.2">
      <c r="A118" s="58" t="s">
        <v>536</v>
      </c>
    </row>
  </sheetData>
  <mergeCells count="3">
    <mergeCell ref="J1:O1"/>
    <mergeCell ref="A3:O3"/>
    <mergeCell ref="A4:O4"/>
  </mergeCells>
  <pageMargins left="0.39370078740157483" right="0.39370078740157483" top="0.59055118110236227" bottom="0.39370078740157483" header="0.31496062992125984" footer="0.31496062992125984"/>
  <pageSetup paperSize="9" scale="80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view="pageBreakPreview" topLeftCell="A11" zoomScale="80" zoomScaleNormal="100" zoomScaleSheetLayoutView="80" workbookViewId="0">
      <selection activeCell="L18" sqref="L18"/>
    </sheetView>
  </sheetViews>
  <sheetFormatPr defaultRowHeight="12.75" x14ac:dyDescent="0.2"/>
  <cols>
    <col min="1" max="1" width="49.1640625" style="23" customWidth="1"/>
    <col min="2" max="2" width="5.6640625" style="157" customWidth="1"/>
    <col min="3" max="3" width="8.5" style="157" customWidth="1"/>
    <col min="4" max="4" width="8.83203125" style="157" customWidth="1"/>
    <col min="5" max="5" width="7.83203125" style="157" bestFit="1" customWidth="1"/>
    <col min="6" max="6" width="4.83203125" style="157" customWidth="1"/>
    <col min="7" max="7" width="4.6640625" style="157" customWidth="1"/>
    <col min="8" max="8" width="8.5" style="157" bestFit="1" customWidth="1"/>
    <col min="9" max="9" width="6.1640625" style="157" customWidth="1"/>
    <col min="10" max="10" width="15.5" style="157" customWidth="1"/>
    <col min="11" max="11" width="10.83203125" style="157" customWidth="1"/>
    <col min="12" max="12" width="9.6640625" style="157" customWidth="1"/>
    <col min="13" max="15" width="20.1640625" style="23" bestFit="1" customWidth="1"/>
    <col min="16" max="16" width="15.6640625" style="15" customWidth="1"/>
    <col min="17" max="16384" width="9.33203125" style="15"/>
  </cols>
  <sheetData>
    <row r="1" spans="1:15" ht="48.75" hidden="1" customHeight="1" x14ac:dyDescent="0.2">
      <c r="A1" s="37" t="s">
        <v>0</v>
      </c>
      <c r="B1" s="149" t="s">
        <v>0</v>
      </c>
      <c r="C1" s="149" t="s">
        <v>0</v>
      </c>
      <c r="D1" s="149" t="s">
        <v>0</v>
      </c>
      <c r="E1" s="149" t="s">
        <v>0</v>
      </c>
      <c r="F1" s="149" t="s">
        <v>0</v>
      </c>
      <c r="G1" s="150" t="s">
        <v>0</v>
      </c>
      <c r="H1" s="150" t="s">
        <v>0</v>
      </c>
      <c r="I1" s="150" t="s">
        <v>0</v>
      </c>
      <c r="J1" s="175" t="s">
        <v>554</v>
      </c>
      <c r="K1" s="175"/>
      <c r="L1" s="175"/>
      <c r="M1" s="175"/>
      <c r="N1" s="175"/>
      <c r="O1" s="175"/>
    </row>
    <row r="2" spans="1:15" ht="48.95" customHeight="1" x14ac:dyDescent="0.2">
      <c r="A2" s="173" t="s">
        <v>519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6" customHeight="1" x14ac:dyDescent="0.2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38.25" x14ac:dyDescent="0.2">
      <c r="A4" s="38" t="s">
        <v>517</v>
      </c>
      <c r="B4" s="151" t="s">
        <v>3</v>
      </c>
      <c r="C4" s="151" t="s">
        <v>545</v>
      </c>
      <c r="D4" s="151" t="s">
        <v>546</v>
      </c>
      <c r="E4" s="151" t="s">
        <v>4</v>
      </c>
      <c r="F4" s="151" t="s">
        <v>5</v>
      </c>
      <c r="G4" s="151" t="s">
        <v>6</v>
      </c>
      <c r="H4" s="151" t="s">
        <v>7</v>
      </c>
      <c r="I4" s="151" t="s">
        <v>8</v>
      </c>
      <c r="J4" s="152" t="s">
        <v>9</v>
      </c>
      <c r="K4" s="152" t="s">
        <v>10</v>
      </c>
      <c r="L4" s="152" t="s">
        <v>11</v>
      </c>
      <c r="M4" s="38" t="s">
        <v>12</v>
      </c>
      <c r="N4" s="38" t="s">
        <v>13</v>
      </c>
      <c r="O4" s="38" t="s">
        <v>14</v>
      </c>
    </row>
    <row r="5" spans="1:15" ht="14.45" customHeight="1" x14ac:dyDescent="0.2">
      <c r="A5" s="35" t="s">
        <v>15</v>
      </c>
      <c r="B5" s="61" t="s">
        <v>16</v>
      </c>
      <c r="C5" s="61" t="s">
        <v>17</v>
      </c>
      <c r="D5" s="61" t="s">
        <v>18</v>
      </c>
      <c r="E5" s="61" t="s">
        <v>19</v>
      </c>
      <c r="F5" s="61" t="s">
        <v>20</v>
      </c>
      <c r="G5" s="61" t="s">
        <v>21</v>
      </c>
      <c r="H5" s="61" t="s">
        <v>22</v>
      </c>
      <c r="I5" s="61" t="s">
        <v>23</v>
      </c>
      <c r="J5" s="61" t="s">
        <v>24</v>
      </c>
      <c r="K5" s="61" t="s">
        <v>25</v>
      </c>
      <c r="L5" s="61" t="s">
        <v>26</v>
      </c>
      <c r="M5" s="35" t="s">
        <v>27</v>
      </c>
      <c r="N5" s="35" t="s">
        <v>28</v>
      </c>
      <c r="O5" s="35" t="s">
        <v>29</v>
      </c>
    </row>
    <row r="6" spans="1:15" ht="15.75" x14ac:dyDescent="0.2">
      <c r="A6" s="19" t="s">
        <v>30</v>
      </c>
      <c r="B6" s="61" t="s">
        <v>0</v>
      </c>
      <c r="C6" s="61" t="s">
        <v>0</v>
      </c>
      <c r="D6" s="61" t="s">
        <v>0</v>
      </c>
      <c r="E6" s="61" t="s">
        <v>0</v>
      </c>
      <c r="F6" s="61" t="s">
        <v>0</v>
      </c>
      <c r="G6" s="61" t="s">
        <v>0</v>
      </c>
      <c r="H6" s="61" t="s">
        <v>0</v>
      </c>
      <c r="I6" s="61" t="s">
        <v>0</v>
      </c>
      <c r="J6" s="61" t="s">
        <v>0</v>
      </c>
      <c r="K6" s="61" t="s">
        <v>0</v>
      </c>
      <c r="L6" s="61" t="s">
        <v>0</v>
      </c>
      <c r="M6" s="22">
        <f t="shared" ref="M6:M13" si="0">M7</f>
        <v>15584590</v>
      </c>
      <c r="N6" s="22">
        <f t="shared" ref="N6:O13" si="1">N7</f>
        <v>52618410</v>
      </c>
      <c r="O6" s="22">
        <f t="shared" si="1"/>
        <v>0</v>
      </c>
    </row>
    <row r="7" spans="1:15" ht="31.5" x14ac:dyDescent="0.2">
      <c r="A7" s="19" t="s">
        <v>177</v>
      </c>
      <c r="B7" s="41" t="s">
        <v>178</v>
      </c>
      <c r="C7" s="41" t="s">
        <v>0</v>
      </c>
      <c r="D7" s="41" t="s">
        <v>0</v>
      </c>
      <c r="E7" s="41" t="s">
        <v>0</v>
      </c>
      <c r="F7" s="41" t="s">
        <v>0</v>
      </c>
      <c r="G7" s="41" t="s">
        <v>0</v>
      </c>
      <c r="H7" s="42" t="s">
        <v>0</v>
      </c>
      <c r="I7" s="42" t="s">
        <v>0</v>
      </c>
      <c r="J7" s="42" t="s">
        <v>0</v>
      </c>
      <c r="K7" s="42" t="s">
        <v>0</v>
      </c>
      <c r="L7" s="42" t="s">
        <v>0</v>
      </c>
      <c r="M7" s="22">
        <f t="shared" si="0"/>
        <v>15584590</v>
      </c>
      <c r="N7" s="22">
        <f t="shared" si="1"/>
        <v>52618410</v>
      </c>
      <c r="O7" s="22">
        <f t="shared" si="1"/>
        <v>0</v>
      </c>
    </row>
    <row r="8" spans="1:15" s="23" customFormat="1" ht="31.5" x14ac:dyDescent="0.2">
      <c r="A8" s="19" t="s">
        <v>33</v>
      </c>
      <c r="B8" s="41" t="s">
        <v>178</v>
      </c>
      <c r="C8" s="41" t="s">
        <v>18</v>
      </c>
      <c r="D8" s="41" t="s">
        <v>0</v>
      </c>
      <c r="E8" s="41" t="s">
        <v>0</v>
      </c>
      <c r="F8" s="41" t="s">
        <v>0</v>
      </c>
      <c r="G8" s="41" t="s">
        <v>0</v>
      </c>
      <c r="H8" s="42" t="s">
        <v>0</v>
      </c>
      <c r="I8" s="42" t="s">
        <v>0</v>
      </c>
      <c r="J8" s="42" t="s">
        <v>0</v>
      </c>
      <c r="K8" s="42" t="s">
        <v>0</v>
      </c>
      <c r="L8" s="42" t="s">
        <v>0</v>
      </c>
      <c r="M8" s="22">
        <f t="shared" si="0"/>
        <v>15584590</v>
      </c>
      <c r="N8" s="22">
        <f t="shared" si="1"/>
        <v>52618410</v>
      </c>
      <c r="O8" s="22">
        <f t="shared" si="1"/>
        <v>0</v>
      </c>
    </row>
    <row r="9" spans="1:15" s="23" customFormat="1" ht="189" x14ac:dyDescent="0.2">
      <c r="A9" s="19" t="s">
        <v>190</v>
      </c>
      <c r="B9" s="41" t="s">
        <v>178</v>
      </c>
      <c r="C9" s="41" t="s">
        <v>18</v>
      </c>
      <c r="D9" s="41" t="s">
        <v>71</v>
      </c>
      <c r="E9" s="41" t="s">
        <v>0</v>
      </c>
      <c r="F9" s="41" t="s">
        <v>0</v>
      </c>
      <c r="G9" s="41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22">
        <f t="shared" si="0"/>
        <v>15584590</v>
      </c>
      <c r="N9" s="22">
        <f t="shared" si="1"/>
        <v>52618410</v>
      </c>
      <c r="O9" s="22">
        <f t="shared" si="1"/>
        <v>0</v>
      </c>
    </row>
    <row r="10" spans="1:15" s="23" customFormat="1" ht="31.5" x14ac:dyDescent="0.2">
      <c r="A10" s="133" t="s">
        <v>665</v>
      </c>
      <c r="B10" s="41" t="s">
        <v>178</v>
      </c>
      <c r="C10" s="41" t="s">
        <v>18</v>
      </c>
      <c r="D10" s="41" t="s">
        <v>71</v>
      </c>
      <c r="E10" s="41" t="s">
        <v>191</v>
      </c>
      <c r="F10" s="41" t="s">
        <v>0</v>
      </c>
      <c r="G10" s="41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22">
        <f t="shared" si="0"/>
        <v>15584590</v>
      </c>
      <c r="N10" s="22">
        <f t="shared" si="1"/>
        <v>52618410</v>
      </c>
      <c r="O10" s="22">
        <f t="shared" si="1"/>
        <v>0</v>
      </c>
    </row>
    <row r="11" spans="1:15" s="23" customFormat="1" ht="15.75" x14ac:dyDescent="0.2">
      <c r="A11" s="24" t="s">
        <v>181</v>
      </c>
      <c r="B11" s="41" t="s">
        <v>178</v>
      </c>
      <c r="C11" s="41" t="s">
        <v>18</v>
      </c>
      <c r="D11" s="41" t="s">
        <v>71</v>
      </c>
      <c r="E11" s="41" t="s">
        <v>191</v>
      </c>
      <c r="F11" s="41" t="s">
        <v>24</v>
      </c>
      <c r="G11" s="41" t="s">
        <v>0</v>
      </c>
      <c r="H11" s="41" t="s">
        <v>0</v>
      </c>
      <c r="I11" s="41" t="s">
        <v>0</v>
      </c>
      <c r="J11" s="41" t="s">
        <v>0</v>
      </c>
      <c r="K11" s="41" t="s">
        <v>0</v>
      </c>
      <c r="L11" s="41" t="s">
        <v>0</v>
      </c>
      <c r="M11" s="22">
        <f t="shared" si="0"/>
        <v>15584590</v>
      </c>
      <c r="N11" s="22">
        <f t="shared" si="1"/>
        <v>52618410</v>
      </c>
      <c r="O11" s="22">
        <f t="shared" si="1"/>
        <v>0</v>
      </c>
    </row>
    <row r="12" spans="1:15" s="23" customFormat="1" ht="15.75" x14ac:dyDescent="0.2">
      <c r="A12" s="24" t="s">
        <v>192</v>
      </c>
      <c r="B12" s="41" t="s">
        <v>178</v>
      </c>
      <c r="C12" s="41" t="s">
        <v>18</v>
      </c>
      <c r="D12" s="41" t="s">
        <v>71</v>
      </c>
      <c r="E12" s="41" t="s">
        <v>191</v>
      </c>
      <c r="F12" s="41" t="s">
        <v>24</v>
      </c>
      <c r="G12" s="41" t="s">
        <v>87</v>
      </c>
      <c r="H12" s="41" t="s">
        <v>0</v>
      </c>
      <c r="I12" s="41" t="s">
        <v>0</v>
      </c>
      <c r="J12" s="41" t="s">
        <v>0</v>
      </c>
      <c r="K12" s="41" t="s">
        <v>0</v>
      </c>
      <c r="L12" s="41" t="s">
        <v>0</v>
      </c>
      <c r="M12" s="22">
        <f t="shared" si="0"/>
        <v>15584590</v>
      </c>
      <c r="N12" s="22">
        <f t="shared" si="1"/>
        <v>52618410</v>
      </c>
      <c r="O12" s="22">
        <f t="shared" si="1"/>
        <v>0</v>
      </c>
    </row>
    <row r="13" spans="1:15" s="23" customFormat="1" ht="63" x14ac:dyDescent="0.2">
      <c r="A13" s="39" t="s">
        <v>193</v>
      </c>
      <c r="B13" s="41" t="s">
        <v>178</v>
      </c>
      <c r="C13" s="41" t="s">
        <v>18</v>
      </c>
      <c r="D13" s="41" t="s">
        <v>71</v>
      </c>
      <c r="E13" s="41" t="s">
        <v>191</v>
      </c>
      <c r="F13" s="41" t="s">
        <v>24</v>
      </c>
      <c r="G13" s="41" t="s">
        <v>87</v>
      </c>
      <c r="H13" s="41" t="s">
        <v>194</v>
      </c>
      <c r="I13" s="42" t="s">
        <v>0</v>
      </c>
      <c r="J13" s="42" t="s">
        <v>0</v>
      </c>
      <c r="K13" s="42" t="s">
        <v>0</v>
      </c>
      <c r="L13" s="42" t="s">
        <v>0</v>
      </c>
      <c r="M13" s="22">
        <f t="shared" si="0"/>
        <v>15584590</v>
      </c>
      <c r="N13" s="22">
        <f t="shared" si="1"/>
        <v>52618410</v>
      </c>
      <c r="O13" s="22">
        <f t="shared" si="1"/>
        <v>0</v>
      </c>
    </row>
    <row r="14" spans="1:15" s="23" customFormat="1" ht="63" x14ac:dyDescent="0.2">
      <c r="A14" s="19" t="s">
        <v>225</v>
      </c>
      <c r="B14" s="41" t="s">
        <v>178</v>
      </c>
      <c r="C14" s="41" t="s">
        <v>18</v>
      </c>
      <c r="D14" s="41" t="s">
        <v>71</v>
      </c>
      <c r="E14" s="41" t="s">
        <v>191</v>
      </c>
      <c r="F14" s="41" t="s">
        <v>24</v>
      </c>
      <c r="G14" s="41" t="s">
        <v>87</v>
      </c>
      <c r="H14" s="41">
        <v>17620</v>
      </c>
      <c r="I14" s="41" t="s">
        <v>224</v>
      </c>
      <c r="J14" s="41" t="s">
        <v>0</v>
      </c>
      <c r="K14" s="41" t="s">
        <v>0</v>
      </c>
      <c r="L14" s="41" t="s">
        <v>0</v>
      </c>
      <c r="M14" s="22">
        <f>M15+M17+M19+M21+M23+M25+M27+M29+M31+M33+M35+M37</f>
        <v>15584590</v>
      </c>
      <c r="N14" s="22">
        <f>N15+N17+N19+N21+N23+N25+N27+N29+N31+N33+N35+N37</f>
        <v>52618410</v>
      </c>
      <c r="O14" s="22">
        <f>O15+O17+O19+O21+O23+O25+O27+O29+O31+O33+O35+O37</f>
        <v>0</v>
      </c>
    </row>
    <row r="15" spans="1:15" s="23" customFormat="1" ht="15.75" x14ac:dyDescent="0.2">
      <c r="A15" s="103" t="s">
        <v>233</v>
      </c>
      <c r="B15" s="153"/>
      <c r="C15" s="153"/>
      <c r="D15" s="153"/>
      <c r="E15" s="153"/>
      <c r="F15" s="153"/>
      <c r="G15" s="153"/>
      <c r="H15" s="153"/>
      <c r="I15" s="153"/>
      <c r="J15" s="154"/>
      <c r="K15" s="154"/>
      <c r="L15" s="154"/>
      <c r="M15" s="104">
        <f>M16</f>
        <v>0</v>
      </c>
      <c r="N15" s="104">
        <f t="shared" ref="N15:O15" si="2">N16</f>
        <v>1753947</v>
      </c>
      <c r="O15" s="104">
        <f t="shared" si="2"/>
        <v>0</v>
      </c>
    </row>
    <row r="16" spans="1:15" ht="15.75" x14ac:dyDescent="0.2">
      <c r="A16" s="105" t="s">
        <v>520</v>
      </c>
      <c r="B16" s="155" t="s">
        <v>178</v>
      </c>
      <c r="C16" s="155">
        <v>4</v>
      </c>
      <c r="D16" s="155" t="s">
        <v>71</v>
      </c>
      <c r="E16" s="155" t="s">
        <v>191</v>
      </c>
      <c r="F16" s="155" t="s">
        <v>24</v>
      </c>
      <c r="G16" s="155" t="s">
        <v>87</v>
      </c>
      <c r="H16" s="155" t="s">
        <v>194</v>
      </c>
      <c r="I16" s="155" t="s">
        <v>224</v>
      </c>
      <c r="J16" s="52"/>
      <c r="K16" s="52"/>
      <c r="L16" s="52"/>
      <c r="M16" s="106">
        <v>0</v>
      </c>
      <c r="N16" s="107">
        <v>1753947</v>
      </c>
      <c r="O16" s="107">
        <v>0</v>
      </c>
    </row>
    <row r="17" spans="1:15" ht="15.75" x14ac:dyDescent="0.2">
      <c r="A17" s="103" t="s">
        <v>363</v>
      </c>
      <c r="B17" s="153"/>
      <c r="C17" s="153"/>
      <c r="D17" s="153"/>
      <c r="E17" s="153"/>
      <c r="F17" s="153"/>
      <c r="G17" s="153"/>
      <c r="H17" s="153"/>
      <c r="I17" s="153"/>
      <c r="J17" s="154"/>
      <c r="K17" s="154"/>
      <c r="L17" s="154"/>
      <c r="M17" s="104">
        <f>M18</f>
        <v>2711991</v>
      </c>
      <c r="N17" s="104">
        <f t="shared" ref="N17:O17" si="3">N18</f>
        <v>0</v>
      </c>
      <c r="O17" s="104">
        <f t="shared" si="3"/>
        <v>0</v>
      </c>
    </row>
    <row r="18" spans="1:15" s="59" customFormat="1" ht="31.5" x14ac:dyDescent="0.2">
      <c r="A18" s="163" t="s">
        <v>672</v>
      </c>
      <c r="B18" s="158">
        <v>25</v>
      </c>
      <c r="C18" s="158">
        <v>4</v>
      </c>
      <c r="D18" s="159" t="s">
        <v>71</v>
      </c>
      <c r="E18" s="158">
        <v>825</v>
      </c>
      <c r="F18" s="158">
        <v>11</v>
      </c>
      <c r="G18" s="158">
        <v>1</v>
      </c>
      <c r="H18" s="158">
        <v>17620</v>
      </c>
      <c r="I18" s="158">
        <v>522</v>
      </c>
      <c r="J18" s="160" t="s">
        <v>630</v>
      </c>
      <c r="K18" s="160">
        <v>62</v>
      </c>
      <c r="L18" s="160">
        <v>2022</v>
      </c>
      <c r="M18" s="161">
        <v>2711991</v>
      </c>
      <c r="N18" s="162">
        <v>0</v>
      </c>
      <c r="O18" s="162">
        <v>0</v>
      </c>
    </row>
    <row r="19" spans="1:15" ht="15.75" x14ac:dyDescent="0.2">
      <c r="A19" s="103" t="s">
        <v>521</v>
      </c>
      <c r="B19" s="153"/>
      <c r="C19" s="153"/>
      <c r="D19" s="153"/>
      <c r="E19" s="153"/>
      <c r="F19" s="153"/>
      <c r="G19" s="153"/>
      <c r="H19" s="153"/>
      <c r="I19" s="153"/>
      <c r="J19" s="154"/>
      <c r="K19" s="154"/>
      <c r="L19" s="154"/>
      <c r="M19" s="104">
        <f>M20</f>
        <v>0</v>
      </c>
      <c r="N19" s="104">
        <f t="shared" ref="N19:O19" si="4">N20</f>
        <v>1753947</v>
      </c>
      <c r="O19" s="104">
        <f t="shared" si="4"/>
        <v>0</v>
      </c>
    </row>
    <row r="20" spans="1:15" ht="15.75" x14ac:dyDescent="0.2">
      <c r="A20" s="105" t="s">
        <v>520</v>
      </c>
      <c r="B20" s="155" t="s">
        <v>178</v>
      </c>
      <c r="C20" s="155">
        <v>4</v>
      </c>
      <c r="D20" s="155" t="s">
        <v>71</v>
      </c>
      <c r="E20" s="155" t="s">
        <v>191</v>
      </c>
      <c r="F20" s="155" t="s">
        <v>24</v>
      </c>
      <c r="G20" s="155" t="s">
        <v>87</v>
      </c>
      <c r="H20" s="155" t="s">
        <v>194</v>
      </c>
      <c r="I20" s="155" t="s">
        <v>224</v>
      </c>
      <c r="J20" s="52"/>
      <c r="K20" s="52"/>
      <c r="L20" s="52"/>
      <c r="M20" s="106">
        <v>0</v>
      </c>
      <c r="N20" s="107">
        <v>1753947</v>
      </c>
      <c r="O20" s="107">
        <v>0</v>
      </c>
    </row>
    <row r="21" spans="1:15" ht="15.75" x14ac:dyDescent="0.2">
      <c r="A21" s="103" t="s">
        <v>522</v>
      </c>
      <c r="B21" s="153"/>
      <c r="C21" s="153"/>
      <c r="D21" s="153"/>
      <c r="E21" s="153"/>
      <c r="F21" s="153"/>
      <c r="G21" s="153"/>
      <c r="H21" s="153"/>
      <c r="I21" s="153"/>
      <c r="J21" s="154"/>
      <c r="K21" s="154"/>
      <c r="L21" s="154"/>
      <c r="M21" s="104">
        <f>M22</f>
        <v>2045734</v>
      </c>
      <c r="N21" s="104">
        <f t="shared" ref="N21:O21" si="5">N22</f>
        <v>0</v>
      </c>
      <c r="O21" s="104">
        <f t="shared" si="5"/>
        <v>0</v>
      </c>
    </row>
    <row r="22" spans="1:15" ht="15.75" x14ac:dyDescent="0.2">
      <c r="A22" s="105" t="s">
        <v>520</v>
      </c>
      <c r="B22" s="155" t="s">
        <v>178</v>
      </c>
      <c r="C22" s="155">
        <v>4</v>
      </c>
      <c r="D22" s="155" t="s">
        <v>71</v>
      </c>
      <c r="E22" s="155" t="s">
        <v>191</v>
      </c>
      <c r="F22" s="155" t="s">
        <v>24</v>
      </c>
      <c r="G22" s="155" t="s">
        <v>87</v>
      </c>
      <c r="H22" s="155" t="s">
        <v>194</v>
      </c>
      <c r="I22" s="155" t="s">
        <v>224</v>
      </c>
      <c r="J22" s="52"/>
      <c r="K22" s="52"/>
      <c r="L22" s="52"/>
      <c r="M22" s="161">
        <v>2045734</v>
      </c>
      <c r="N22" s="107">
        <v>0</v>
      </c>
      <c r="O22" s="107">
        <v>0</v>
      </c>
    </row>
    <row r="23" spans="1:15" ht="15.75" x14ac:dyDescent="0.2">
      <c r="A23" s="103" t="s">
        <v>523</v>
      </c>
      <c r="B23" s="153"/>
      <c r="C23" s="153"/>
      <c r="D23" s="153"/>
      <c r="E23" s="153"/>
      <c r="F23" s="153"/>
      <c r="G23" s="153"/>
      <c r="H23" s="153"/>
      <c r="I23" s="153"/>
      <c r="J23" s="154"/>
      <c r="K23" s="154"/>
      <c r="L23" s="154"/>
      <c r="M23" s="104">
        <f>M24</f>
        <v>0</v>
      </c>
      <c r="N23" s="104">
        <f t="shared" ref="N23:O23" si="6">N24</f>
        <v>7015788</v>
      </c>
      <c r="O23" s="104">
        <f t="shared" si="6"/>
        <v>0</v>
      </c>
    </row>
    <row r="24" spans="1:15" ht="15.75" x14ac:dyDescent="0.2">
      <c r="A24" s="105" t="s">
        <v>520</v>
      </c>
      <c r="B24" s="155" t="s">
        <v>178</v>
      </c>
      <c r="C24" s="155">
        <v>4</v>
      </c>
      <c r="D24" s="155" t="s">
        <v>71</v>
      </c>
      <c r="E24" s="155" t="s">
        <v>191</v>
      </c>
      <c r="F24" s="155" t="s">
        <v>24</v>
      </c>
      <c r="G24" s="155" t="s">
        <v>87</v>
      </c>
      <c r="H24" s="155" t="s">
        <v>194</v>
      </c>
      <c r="I24" s="155" t="s">
        <v>224</v>
      </c>
      <c r="J24" s="52"/>
      <c r="K24" s="52"/>
      <c r="L24" s="52"/>
      <c r="M24" s="106">
        <v>0</v>
      </c>
      <c r="N24" s="107">
        <v>7015788</v>
      </c>
      <c r="O24" s="107">
        <v>0</v>
      </c>
    </row>
    <row r="25" spans="1:15" ht="15.75" x14ac:dyDescent="0.2">
      <c r="A25" s="103" t="s">
        <v>524</v>
      </c>
      <c r="B25" s="153"/>
      <c r="C25" s="153"/>
      <c r="D25" s="153"/>
      <c r="E25" s="153"/>
      <c r="F25" s="153"/>
      <c r="G25" s="153"/>
      <c r="H25" s="153"/>
      <c r="I25" s="153"/>
      <c r="J25" s="154"/>
      <c r="K25" s="154"/>
      <c r="L25" s="154"/>
      <c r="M25" s="104">
        <f>M26</f>
        <v>0</v>
      </c>
      <c r="N25" s="104">
        <f t="shared" ref="N25:O25" si="7">N26</f>
        <v>17539470</v>
      </c>
      <c r="O25" s="104">
        <f t="shared" si="7"/>
        <v>0</v>
      </c>
    </row>
    <row r="26" spans="1:15" ht="15.75" x14ac:dyDescent="0.2">
      <c r="A26" s="105" t="s">
        <v>520</v>
      </c>
      <c r="B26" s="155" t="s">
        <v>178</v>
      </c>
      <c r="C26" s="155">
        <v>4</v>
      </c>
      <c r="D26" s="155" t="s">
        <v>71</v>
      </c>
      <c r="E26" s="155" t="s">
        <v>191</v>
      </c>
      <c r="F26" s="155" t="s">
        <v>24</v>
      </c>
      <c r="G26" s="155" t="s">
        <v>87</v>
      </c>
      <c r="H26" s="155" t="s">
        <v>194</v>
      </c>
      <c r="I26" s="155" t="s">
        <v>224</v>
      </c>
      <c r="J26" s="52"/>
      <c r="K26" s="52"/>
      <c r="L26" s="52"/>
      <c r="M26" s="106">
        <v>0</v>
      </c>
      <c r="N26" s="107">
        <v>17539470</v>
      </c>
      <c r="O26" s="107">
        <v>0</v>
      </c>
    </row>
    <row r="27" spans="1:15" ht="15.75" x14ac:dyDescent="0.2">
      <c r="A27" s="103" t="s">
        <v>525</v>
      </c>
      <c r="B27" s="153"/>
      <c r="C27" s="153"/>
      <c r="D27" s="153"/>
      <c r="E27" s="153"/>
      <c r="F27" s="153"/>
      <c r="G27" s="153"/>
      <c r="H27" s="153"/>
      <c r="I27" s="153"/>
      <c r="J27" s="154"/>
      <c r="K27" s="154"/>
      <c r="L27" s="154"/>
      <c r="M27" s="104">
        <f>M28</f>
        <v>6840000</v>
      </c>
      <c r="N27" s="104">
        <f t="shared" ref="N27:O27" si="8">N28</f>
        <v>3507894</v>
      </c>
      <c r="O27" s="104">
        <f t="shared" si="8"/>
        <v>0</v>
      </c>
    </row>
    <row r="28" spans="1:15" ht="15.75" x14ac:dyDescent="0.2">
      <c r="A28" s="105" t="s">
        <v>520</v>
      </c>
      <c r="B28" s="155" t="s">
        <v>178</v>
      </c>
      <c r="C28" s="155">
        <v>4</v>
      </c>
      <c r="D28" s="155" t="s">
        <v>71</v>
      </c>
      <c r="E28" s="155" t="s">
        <v>191</v>
      </c>
      <c r="F28" s="155" t="s">
        <v>24</v>
      </c>
      <c r="G28" s="155" t="s">
        <v>87</v>
      </c>
      <c r="H28" s="155" t="s">
        <v>194</v>
      </c>
      <c r="I28" s="155" t="s">
        <v>224</v>
      </c>
      <c r="J28" s="52"/>
      <c r="K28" s="52"/>
      <c r="L28" s="52"/>
      <c r="M28" s="161">
        <v>6840000</v>
      </c>
      <c r="N28" s="106">
        <v>3507894</v>
      </c>
      <c r="O28" s="106">
        <v>0</v>
      </c>
    </row>
    <row r="29" spans="1:15" ht="15.75" x14ac:dyDescent="0.2">
      <c r="A29" s="103" t="s">
        <v>526</v>
      </c>
      <c r="B29" s="153"/>
      <c r="C29" s="153"/>
      <c r="D29" s="153"/>
      <c r="E29" s="153"/>
      <c r="F29" s="153"/>
      <c r="G29" s="153"/>
      <c r="H29" s="153"/>
      <c r="I29" s="153"/>
      <c r="J29" s="154"/>
      <c r="K29" s="154"/>
      <c r="L29" s="154"/>
      <c r="M29" s="104">
        <f>M30</f>
        <v>2109000</v>
      </c>
      <c r="N29" s="104">
        <f t="shared" ref="N29:O29" si="9">N30</f>
        <v>1753947</v>
      </c>
      <c r="O29" s="104">
        <f t="shared" si="9"/>
        <v>0</v>
      </c>
    </row>
    <row r="30" spans="1:15" ht="15.75" x14ac:dyDescent="0.2">
      <c r="A30" s="105" t="s">
        <v>520</v>
      </c>
      <c r="B30" s="155" t="s">
        <v>178</v>
      </c>
      <c r="C30" s="155">
        <v>4</v>
      </c>
      <c r="D30" s="155" t="s">
        <v>71</v>
      </c>
      <c r="E30" s="155" t="s">
        <v>191</v>
      </c>
      <c r="F30" s="155" t="s">
        <v>24</v>
      </c>
      <c r="G30" s="155" t="s">
        <v>87</v>
      </c>
      <c r="H30" s="155" t="s">
        <v>194</v>
      </c>
      <c r="I30" s="155" t="s">
        <v>224</v>
      </c>
      <c r="J30" s="52"/>
      <c r="K30" s="52"/>
      <c r="L30" s="52"/>
      <c r="M30" s="161">
        <v>2109000</v>
      </c>
      <c r="N30" s="107">
        <v>1753947</v>
      </c>
      <c r="O30" s="107">
        <v>0</v>
      </c>
    </row>
    <row r="31" spans="1:15" ht="15.75" x14ac:dyDescent="0.2">
      <c r="A31" s="103" t="s">
        <v>527</v>
      </c>
      <c r="B31" s="153"/>
      <c r="C31" s="153"/>
      <c r="D31" s="153"/>
      <c r="E31" s="153"/>
      <c r="F31" s="153"/>
      <c r="G31" s="153"/>
      <c r="H31" s="153"/>
      <c r="I31" s="153"/>
      <c r="J31" s="154"/>
      <c r="K31" s="154"/>
      <c r="L31" s="154"/>
      <c r="M31" s="104">
        <f>M32</f>
        <v>0</v>
      </c>
      <c r="N31" s="104">
        <f t="shared" ref="N31:O31" si="10">N32</f>
        <v>7015788</v>
      </c>
      <c r="O31" s="104">
        <f t="shared" si="10"/>
        <v>0</v>
      </c>
    </row>
    <row r="32" spans="1:15" ht="15.75" x14ac:dyDescent="0.2">
      <c r="A32" s="105" t="s">
        <v>520</v>
      </c>
      <c r="B32" s="155" t="s">
        <v>178</v>
      </c>
      <c r="C32" s="155">
        <v>4</v>
      </c>
      <c r="D32" s="155" t="s">
        <v>71</v>
      </c>
      <c r="E32" s="155" t="s">
        <v>191</v>
      </c>
      <c r="F32" s="155" t="s">
        <v>24</v>
      </c>
      <c r="G32" s="155" t="s">
        <v>87</v>
      </c>
      <c r="H32" s="155" t="s">
        <v>194</v>
      </c>
      <c r="I32" s="155" t="s">
        <v>224</v>
      </c>
      <c r="J32" s="52"/>
      <c r="K32" s="52"/>
      <c r="L32" s="52"/>
      <c r="M32" s="106">
        <v>0</v>
      </c>
      <c r="N32" s="107">
        <v>7015788</v>
      </c>
      <c r="O32" s="107">
        <v>0</v>
      </c>
    </row>
    <row r="33" spans="1:16" ht="15.75" x14ac:dyDescent="0.2">
      <c r="A33" s="103" t="s">
        <v>528</v>
      </c>
      <c r="B33" s="153"/>
      <c r="C33" s="153"/>
      <c r="D33" s="153"/>
      <c r="E33" s="153"/>
      <c r="F33" s="153"/>
      <c r="G33" s="153"/>
      <c r="H33" s="153"/>
      <c r="I33" s="153"/>
      <c r="J33" s="154"/>
      <c r="K33" s="154"/>
      <c r="L33" s="154"/>
      <c r="M33" s="104">
        <f>M34</f>
        <v>0</v>
      </c>
      <c r="N33" s="104">
        <f t="shared" ref="N33:O33" si="11">N34</f>
        <v>7015788</v>
      </c>
      <c r="O33" s="104">
        <f t="shared" si="11"/>
        <v>0</v>
      </c>
      <c r="P33" s="15">
        <v>15584590</v>
      </c>
    </row>
    <row r="34" spans="1:16" ht="15.75" x14ac:dyDescent="0.2">
      <c r="A34" s="105" t="s">
        <v>520</v>
      </c>
      <c r="B34" s="155" t="s">
        <v>178</v>
      </c>
      <c r="C34" s="155">
        <v>4</v>
      </c>
      <c r="D34" s="155" t="s">
        <v>71</v>
      </c>
      <c r="E34" s="155" t="s">
        <v>191</v>
      </c>
      <c r="F34" s="155" t="s">
        <v>24</v>
      </c>
      <c r="G34" s="155" t="s">
        <v>87</v>
      </c>
      <c r="H34" s="155" t="s">
        <v>194</v>
      </c>
      <c r="I34" s="155" t="s">
        <v>224</v>
      </c>
      <c r="J34" s="52"/>
      <c r="K34" s="52"/>
      <c r="L34" s="52"/>
      <c r="M34" s="106">
        <v>0</v>
      </c>
      <c r="N34" s="107">
        <v>7015788</v>
      </c>
      <c r="O34" s="107">
        <v>0</v>
      </c>
    </row>
    <row r="35" spans="1:16" ht="15.75" x14ac:dyDescent="0.2">
      <c r="A35" s="103" t="s">
        <v>529</v>
      </c>
      <c r="B35" s="153"/>
      <c r="C35" s="153"/>
      <c r="D35" s="153"/>
      <c r="E35" s="153"/>
      <c r="F35" s="153"/>
      <c r="G35" s="153"/>
      <c r="H35" s="153"/>
      <c r="I35" s="153"/>
      <c r="J35" s="154"/>
      <c r="K35" s="154"/>
      <c r="L35" s="154"/>
      <c r="M35" s="104">
        <f>M36</f>
        <v>1877865</v>
      </c>
      <c r="N35" s="104">
        <f t="shared" ref="N35:O35" si="12">N36</f>
        <v>0</v>
      </c>
      <c r="O35" s="104">
        <f t="shared" si="12"/>
        <v>0</v>
      </c>
    </row>
    <row r="36" spans="1:16" ht="15.75" x14ac:dyDescent="0.2">
      <c r="A36" s="105" t="s">
        <v>520</v>
      </c>
      <c r="B36" s="155" t="s">
        <v>178</v>
      </c>
      <c r="C36" s="155">
        <v>4</v>
      </c>
      <c r="D36" s="155" t="s">
        <v>71</v>
      </c>
      <c r="E36" s="155" t="s">
        <v>191</v>
      </c>
      <c r="F36" s="155" t="s">
        <v>24</v>
      </c>
      <c r="G36" s="155" t="s">
        <v>87</v>
      </c>
      <c r="H36" s="155" t="s">
        <v>194</v>
      </c>
      <c r="I36" s="155" t="s">
        <v>224</v>
      </c>
      <c r="J36" s="52"/>
      <c r="K36" s="52"/>
      <c r="L36" s="52"/>
      <c r="M36" s="161">
        <v>1877865</v>
      </c>
      <c r="N36" s="107">
        <v>0</v>
      </c>
      <c r="O36" s="107">
        <v>0</v>
      </c>
    </row>
    <row r="37" spans="1:16" ht="15.75" x14ac:dyDescent="0.2">
      <c r="A37" s="103" t="s">
        <v>530</v>
      </c>
      <c r="B37" s="153"/>
      <c r="C37" s="153"/>
      <c r="D37" s="153"/>
      <c r="E37" s="153"/>
      <c r="F37" s="153"/>
      <c r="G37" s="153"/>
      <c r="H37" s="153"/>
      <c r="I37" s="153"/>
      <c r="J37" s="154"/>
      <c r="K37" s="154"/>
      <c r="L37" s="154"/>
      <c r="M37" s="104">
        <f>M38</f>
        <v>0</v>
      </c>
      <c r="N37" s="104">
        <f t="shared" ref="N37:O37" si="13">N38</f>
        <v>5261841</v>
      </c>
      <c r="O37" s="104">
        <f t="shared" si="13"/>
        <v>0</v>
      </c>
    </row>
    <row r="38" spans="1:16" ht="15.75" x14ac:dyDescent="0.2">
      <c r="A38" s="105" t="s">
        <v>520</v>
      </c>
      <c r="B38" s="155" t="s">
        <v>178</v>
      </c>
      <c r="C38" s="155">
        <v>4</v>
      </c>
      <c r="D38" s="155" t="s">
        <v>71</v>
      </c>
      <c r="E38" s="155" t="s">
        <v>191</v>
      </c>
      <c r="F38" s="155" t="s">
        <v>24</v>
      </c>
      <c r="G38" s="155" t="s">
        <v>87</v>
      </c>
      <c r="H38" s="155" t="s">
        <v>194</v>
      </c>
      <c r="I38" s="155" t="s">
        <v>224</v>
      </c>
      <c r="J38" s="52"/>
      <c r="K38" s="52"/>
      <c r="L38" s="52"/>
      <c r="M38" s="106">
        <v>0</v>
      </c>
      <c r="N38" s="107">
        <v>5261841</v>
      </c>
      <c r="O38" s="107">
        <v>0</v>
      </c>
    </row>
    <row r="41" spans="1:16" ht="18.75" x14ac:dyDescent="0.2">
      <c r="A41" s="55" t="s">
        <v>531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56"/>
      <c r="N41" s="56"/>
      <c r="O41" s="57" t="s">
        <v>532</v>
      </c>
    </row>
    <row r="42" spans="1:16" ht="7.5" customHeight="1" x14ac:dyDescent="0.2">
      <c r="A42" s="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56"/>
      <c r="N42" s="56"/>
      <c r="O42" s="56"/>
    </row>
    <row r="43" spans="1:16" ht="18.75" x14ac:dyDescent="0.2">
      <c r="A43" s="56" t="s">
        <v>533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56"/>
      <c r="N43" s="56"/>
      <c r="O43" s="56"/>
    </row>
    <row r="44" spans="1:16" ht="6" customHeight="1" x14ac:dyDescent="0.2">
      <c r="A44" s="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56"/>
      <c r="N44" s="56"/>
      <c r="O44" s="56"/>
    </row>
    <row r="45" spans="1:16" ht="18.75" x14ac:dyDescent="0.2">
      <c r="A45" s="55" t="s">
        <v>534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56"/>
      <c r="N45" s="56"/>
      <c r="O45" s="57" t="s">
        <v>537</v>
      </c>
    </row>
    <row r="47" spans="1:16" ht="15" x14ac:dyDescent="0.2">
      <c r="A47" s="58" t="s">
        <v>535</v>
      </c>
    </row>
    <row r="48" spans="1:16" ht="15" x14ac:dyDescent="0.2">
      <c r="A48" s="58" t="s">
        <v>536</v>
      </c>
    </row>
  </sheetData>
  <mergeCells count="3">
    <mergeCell ref="J1:O1"/>
    <mergeCell ref="A2:O2"/>
    <mergeCell ref="A3:O3"/>
  </mergeCells>
  <pageMargins left="0.39370078740157483" right="0.39370078740157483" top="0.59055118110236227" bottom="0.43307086614173229" header="0.31496062992125984" footer="0.31496062992125984"/>
  <pageSetup paperSize="9" scale="77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Государственная собственность</vt:lpstr>
      <vt:lpstr>Муниципальная собственность</vt:lpstr>
      <vt:lpstr>Недвижимость гос</vt:lpstr>
      <vt:lpstr>Недвижимость мун</vt:lpstr>
      <vt:lpstr>'Государственная собственность'!Заголовки_для_печати</vt:lpstr>
      <vt:lpstr>'Муниципальная собственность'!Заголовки_для_печати</vt:lpstr>
      <vt:lpstr>'Недвижимость гос'!Заголовки_для_печати</vt:lpstr>
      <vt:lpstr>'Недвижимость мун'!Заголовки_для_печати</vt:lpstr>
      <vt:lpstr>'Государственная собственность'!Область_печати</vt:lpstr>
      <vt:lpstr>'Муниципальная собственность'!Область_печати</vt:lpstr>
      <vt:lpstr>'Недвижимость гос'!Область_печати</vt:lpstr>
      <vt:lpstr>'Недвижимость мун'!Область_печати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2022-09-22T09:53:26Z</dcterms:modified>
</cp:coreProperties>
</file>